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2120" windowHeight="83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<sst xmlns="http://schemas.openxmlformats.org/spreadsheetml/2006/main" count="234" uniqueCount="201">
  <si>
    <t xml:space="preserve">P R I H O D I  </t>
  </si>
  <si>
    <t>Br.konta</t>
  </si>
  <si>
    <t>OPIS</t>
  </si>
  <si>
    <t>REPUBLIKA
OPŠTINA</t>
  </si>
  <si>
    <t>UKUPNO</t>
  </si>
  <si>
    <t>PRIHOD OD PRODAJE
DOBARA I USLUGA</t>
  </si>
  <si>
    <t>PRIHODI IZ BUDZETA</t>
  </si>
  <si>
    <t>MEMORANDUMSKE STAVKE
ZA REFUNDACIJU RASHODA</t>
  </si>
  <si>
    <t>TEKUCI PRIHODI</t>
  </si>
  <si>
    <t>PRIMANJA OD PRODAJE
NEFINANSIJSKE IMOVINE</t>
  </si>
  <si>
    <t>R A S H O D I</t>
  </si>
  <si>
    <t>RASHODI ZA ZAPOSLENE</t>
  </si>
  <si>
    <t xml:space="preserve">KORISCENJE ROBA I USLUGA </t>
  </si>
  <si>
    <t>STALNI TROŠKOVI</t>
  </si>
  <si>
    <t>TROŠKOVI PUTOVANJA</t>
  </si>
  <si>
    <t>USLUGE PO UGOVORU</t>
  </si>
  <si>
    <t>Obrazovanje i usavršavanje</t>
  </si>
  <si>
    <t>SPECIJALIZOVANE USLUGE</t>
  </si>
  <si>
    <t>TEKUĆE POPRAVKE 
I ODRZAVANJE</t>
  </si>
  <si>
    <t>MATERIJAL</t>
  </si>
  <si>
    <t>OSTALI RASHODI</t>
  </si>
  <si>
    <t>TEKUCI RASHODI</t>
  </si>
  <si>
    <t>IZDACI ZA NABAVKU 
NEFIN. IMOVINE</t>
  </si>
  <si>
    <t>VIŠAK PRIHODA-SUFICIT</t>
  </si>
  <si>
    <t>MANJAK PRIHODA-DEFICIT</t>
  </si>
  <si>
    <t>UKUPNO RASHODI 
I IZDACI (IV+V)</t>
  </si>
  <si>
    <t>R.
br.</t>
  </si>
  <si>
    <t>MEŠOVITI I NEODREDJENI PRIH.</t>
  </si>
  <si>
    <t>Naknada za prevoz zaposlenih</t>
  </si>
  <si>
    <t>RFZO</t>
  </si>
  <si>
    <t>KBC
sopstveni</t>
  </si>
  <si>
    <t>PRIHOD OD RFZO</t>
  </si>
  <si>
    <t>Sekretarijat za zdravstvo 
Grad Beograd</t>
  </si>
  <si>
    <t>Prihodi od imovine koja pripada 
imaocima polise osiguranja</t>
  </si>
  <si>
    <t>Prihodi od pozitivne kursne razlike</t>
  </si>
  <si>
    <t>TRANSFERI OD DRUGIH NIVOA 
VLASTI</t>
  </si>
  <si>
    <t xml:space="preserve">PRIHODI OD IMOVINE  </t>
  </si>
  <si>
    <t>TRANSFERI OD FIZIČKIH
I PRAVNIH LICA</t>
  </si>
  <si>
    <t>Bolovanje preko 30 dana</t>
  </si>
  <si>
    <t>Participacija</t>
  </si>
  <si>
    <t>PLATE, DODACI I NAKNADE</t>
  </si>
  <si>
    <t>DOPRINOSI NA TERET POSL.</t>
  </si>
  <si>
    <t>NAKNADE U NATURI</t>
  </si>
  <si>
    <t>Prevoz (markice)</t>
  </si>
  <si>
    <t>SOCIJALNA DAVANJA ZAPOSL.</t>
  </si>
  <si>
    <t>Porodiljsko bolovanje</t>
  </si>
  <si>
    <t>NAKNADA TROŠKOVA ZAPOSL.</t>
  </si>
  <si>
    <t>NAKN.ZAPOSL.I POS.RASHODI</t>
  </si>
  <si>
    <t>Ostale stručne usluge</t>
  </si>
  <si>
    <t>Zdravstvene usluge</t>
  </si>
  <si>
    <t>Usluge za električnu energiju</t>
  </si>
  <si>
    <t>Deratizacija i steriliz.-angio sala</t>
  </si>
  <si>
    <t>Odvoz otpada-pogrebne usluge</t>
  </si>
  <si>
    <t>Usluge čišćenja</t>
  </si>
  <si>
    <t>Naknada za korišćenje gradj.zem.</t>
  </si>
  <si>
    <t>Doprinos za korišćenje vode</t>
  </si>
  <si>
    <t>Telefon, telefaks</t>
  </si>
  <si>
    <t>Internet</t>
  </si>
  <si>
    <t>Usluge mobilnog telefona</t>
  </si>
  <si>
    <t>Poštanske markice</t>
  </si>
  <si>
    <t>Troškovi osiguranja vozila</t>
  </si>
  <si>
    <t>Osiguranje zaposlenih</t>
  </si>
  <si>
    <t>Troškovi prevoza na sl.put u zemlji</t>
  </si>
  <si>
    <t>Troškovi smeštaja na sl.put.u zem.</t>
  </si>
  <si>
    <t>Usluge održavanja računara</t>
  </si>
  <si>
    <t>Usluge za izradu softvera</t>
  </si>
  <si>
    <t>Kotizacija za seminare</t>
  </si>
  <si>
    <t>Zidarski radovi</t>
  </si>
  <si>
    <t>Molerski radovi</t>
  </si>
  <si>
    <t>Radovi na vodovodu i kanalizaciji</t>
  </si>
  <si>
    <t>Centralno grejanje</t>
  </si>
  <si>
    <t>Električne instalacije</t>
  </si>
  <si>
    <t>Kancelarijski materijal</t>
  </si>
  <si>
    <t>Stručna literatura</t>
  </si>
  <si>
    <t>Benzin</t>
  </si>
  <si>
    <t>Graftovi</t>
  </si>
  <si>
    <t>Stentovi</t>
  </si>
  <si>
    <t>Alat i inventar</t>
  </si>
  <si>
    <t>AMORTIZACIJA I UPOTREBA
OSNOVNIH SREDSTAVA</t>
  </si>
  <si>
    <t>Amortizacija opreme</t>
  </si>
  <si>
    <t>OTPLATA KAMATA I PRATEĆI
TROŠKOVI ZADUŽIVANJA</t>
  </si>
  <si>
    <t>PRATEĆI TROŠ.ZADUŽIVANJA</t>
  </si>
  <si>
    <t>Negativne kursne razlike</t>
  </si>
  <si>
    <t>POREZI, TAKSE I KAZNE</t>
  </si>
  <si>
    <t>Registracija vozila</t>
  </si>
  <si>
    <t>Republičke takse</t>
  </si>
  <si>
    <t>Sudske takse</t>
  </si>
  <si>
    <t>NOVČANE KAZNE I PENALI</t>
  </si>
  <si>
    <t>MAŠINE I OPREMA</t>
  </si>
  <si>
    <t>Nameštaj</t>
  </si>
  <si>
    <t>Klima uredjaji</t>
  </si>
  <si>
    <t>Računarska oprema</t>
  </si>
  <si>
    <t>Štampači</t>
  </si>
  <si>
    <t>Mreže</t>
  </si>
  <si>
    <t>Oprema za domaćinstvo</t>
  </si>
  <si>
    <t>Medicinska oprema</t>
  </si>
  <si>
    <t>Laboratorijska oprema</t>
  </si>
  <si>
    <t>NEMATERIJALNA IMOVINA</t>
  </si>
  <si>
    <t>Kompjuterski softver</t>
  </si>
  <si>
    <t>Jubilarne nagrade</t>
  </si>
  <si>
    <t>Usluge vodovoda i kanalizacije</t>
  </si>
  <si>
    <t>Dimničarske usluge</t>
  </si>
  <si>
    <t>Novč.kazne po rešenju sudova</t>
  </si>
  <si>
    <t xml:space="preserve">
REPUBLIKA
OPŠTINA
</t>
  </si>
  <si>
    <t xml:space="preserve"> </t>
  </si>
  <si>
    <t>Stolarski radovi</t>
  </si>
  <si>
    <t>Amortizacija zgrada i gradj.objekta</t>
  </si>
  <si>
    <t>Filijala Beograd-namene iz ugovora</t>
  </si>
  <si>
    <t>Prihodi od donacije - ostalo</t>
  </si>
  <si>
    <t>UKUPNO PRIHODI 
I PRIMANJA(VII+VIII+III)</t>
  </si>
  <si>
    <t>AMORTIZACIJA NEKRETNINE I OPR.</t>
  </si>
  <si>
    <t>PREDLOG FINANSIJSKOG PLANA ZA 2015.GODINU</t>
  </si>
  <si>
    <t>Prihodi od kupaca</t>
  </si>
  <si>
    <t>Usluge kliničkog ispitivanja lekova</t>
  </si>
  <si>
    <t>Ostali prihodi</t>
  </si>
  <si>
    <t>Prihodi od poslovne tehničke saradnje</t>
  </si>
  <si>
    <t>Invalidi rada</t>
  </si>
  <si>
    <t>Porodiljsko odsustvo</t>
  </si>
  <si>
    <t>Rashodi za obrazovanje dece zaposlenih</t>
  </si>
  <si>
    <t>Pomoć u slučaju smrti zaposlenih</t>
  </si>
  <si>
    <t>Ostale pomoći zaposlenima</t>
  </si>
  <si>
    <t>Otpremnina prilikom odlaska u penziju</t>
  </si>
  <si>
    <t>Nakn.članovima U.O. i N.O.</t>
  </si>
  <si>
    <t>Usluge zaštite imovine</t>
  </si>
  <si>
    <t>Osiguranje opreme</t>
  </si>
  <si>
    <t>Osiguranje od odgovornosti prema trećim licima</t>
  </si>
  <si>
    <t>Troškovi pl. prometa</t>
  </si>
  <si>
    <t>Troškovi bank.usluga</t>
  </si>
  <si>
    <t>Radio televizijska pretplata-Kablovska televizija</t>
  </si>
  <si>
    <t>Ostale administrativne usluge</t>
  </si>
  <si>
    <t>Helijant, Merk</t>
  </si>
  <si>
    <t>Kotizacija za stručna savetovanja</t>
  </si>
  <si>
    <t>Izdaci za stučne ispite</t>
  </si>
  <si>
    <t>Ostali izdaci za stručno usavršavanje</t>
  </si>
  <si>
    <t>Med fakultet (sa dugom od 2.500.000 rsd)</t>
  </si>
  <si>
    <t>Objavljivanje tendera i stručnih oglasa</t>
  </si>
  <si>
    <t>Naknade clanovima U.O. i N.O.</t>
  </si>
  <si>
    <t>Ostale opste usluge</t>
  </si>
  <si>
    <t>NPR projektna dokumentacija, omlad. zadruga....</t>
  </si>
  <si>
    <t>Laboratorijske usluge</t>
  </si>
  <si>
    <t>Ostale medicinske usluge</t>
  </si>
  <si>
    <t>Ostale specijalizovane usluge</t>
  </si>
  <si>
    <t>KARAJOVIC</t>
  </si>
  <si>
    <t>VINCA</t>
  </si>
  <si>
    <t>Radovi na komunikacionim instalacijama</t>
  </si>
  <si>
    <t>Ostale usluge i materijali za tekuće popravke</t>
  </si>
  <si>
    <t>Tekuće popravke i održavanje ostalih objekata</t>
  </si>
  <si>
    <t>GZJZ (izbaceno ug o delu lekari)</t>
  </si>
  <si>
    <t>Ug. o delu lekari i neke druge lekarske usluge (bile i vu usluge)</t>
  </si>
  <si>
    <t>Mehaničke popravke</t>
  </si>
  <si>
    <t>Popravke električne i elektronske opreme</t>
  </si>
  <si>
    <t>Ostale popravke i održavanje opreme za saobraćaj</t>
  </si>
  <si>
    <t>Oprema za komunikaciju</t>
  </si>
  <si>
    <t>Elektronska i fotografska oprema</t>
  </si>
  <si>
    <t>Oprema za domaćinstvo i ugostiteljstvo</t>
  </si>
  <si>
    <t>Birotehnička oprema</t>
  </si>
  <si>
    <t>ostale popravke i održavanje administrativne opreme</t>
  </si>
  <si>
    <t>Tekuće popravke i održavanje opreme za poljoprivredu</t>
  </si>
  <si>
    <t>Tekuće popravke i održavanje opreme za očuvanje živorne sredine</t>
  </si>
  <si>
    <t xml:space="preserve">Tekuće popravke i održavanje medicinske  opreme </t>
  </si>
  <si>
    <t>Održavanje laboratorijske opreme</t>
  </si>
  <si>
    <t>Tekuće popravke i održavanje opreme za javnu bezbednost</t>
  </si>
  <si>
    <t>Rashodi za radnu uniformu (siveni zeleni mantili za salu)</t>
  </si>
  <si>
    <t>Službena odeća (odrzavanje, vozaci i tretman med. otpada)</t>
  </si>
  <si>
    <t>Uniforme</t>
  </si>
  <si>
    <t>Ostali rashodi za odeću obuću i uniforme (mat za snajderaj)</t>
  </si>
  <si>
    <t>Ostali materijali za očuvanje životne sredine</t>
  </si>
  <si>
    <t>Sanitetski i drugi potrošni materijal</t>
  </si>
  <si>
    <t>Krv i produkti od krvi</t>
  </si>
  <si>
    <t>Laboratorijski materijal</t>
  </si>
  <si>
    <t>Lekovi u zdravstvenoj ustanovi</t>
  </si>
  <si>
    <t>Citostatici sa liste lekova</t>
  </si>
  <si>
    <t>Citostatici “C” liste</t>
  </si>
  <si>
    <t>Implantati u ortopediji-endoproteze</t>
  </si>
  <si>
    <t>Ostali ugradni materijal u ortopediji</t>
  </si>
  <si>
    <t>Pejsmejkeri i elektrode</t>
  </si>
  <si>
    <t>Stapleri-ostali ugradni</t>
  </si>
  <si>
    <t>Mrežice</t>
  </si>
  <si>
    <t>Ostali medicinski materijal</t>
  </si>
  <si>
    <t>Zavisi od KO i od Ugovora sa RFZO za 2015. godinu</t>
  </si>
  <si>
    <t>Hemijska sredstva za čišenje</t>
  </si>
  <si>
    <t>Inventar za održavanje higijene</t>
  </si>
  <si>
    <t>Ostali materijal za održavanje higijene</t>
  </si>
  <si>
    <t>Pića</t>
  </si>
  <si>
    <t>Namirnice za pripremanje hrane</t>
  </si>
  <si>
    <t>Ostali materijali za ugostiteljstvo</t>
  </si>
  <si>
    <t>Ostali materijal za posebne namene (helijum)</t>
  </si>
  <si>
    <t>Kazne za kašnjenja</t>
  </si>
  <si>
    <t>Republičke kazne i penali</t>
  </si>
  <si>
    <t>Privr i povr poslovi i ug o delu Administracija</t>
  </si>
  <si>
    <t>PREDLOG FINANSIJSKOG PLANA ZA 2015. GODINU</t>
  </si>
  <si>
    <t>Reprezentacija</t>
  </si>
  <si>
    <t>Potrošni materijal</t>
  </si>
  <si>
    <t>Rezervni delovi</t>
  </si>
  <si>
    <t>Pokloni za decu zaposlenih</t>
  </si>
  <si>
    <t>materijalni troškovi</t>
  </si>
  <si>
    <t>Popravke i održavanje liftova -900,000,00 i agregata 1,100,000,00</t>
  </si>
  <si>
    <t>Računske masine</t>
  </si>
  <si>
    <t>Elektronska oprema</t>
  </si>
  <si>
    <t>Ministarstvo zdravlja- Grad</t>
  </si>
  <si>
    <t>Kapitalno održavanje bolnica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</si>
</sst>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00"/>
    <numFmt numFmtId="181" formatCode="#,##0.00000000"/>
    <numFmt numFmtId="182" formatCode="#,##0.000000"/>
    <numFmt numFmtId="183" formatCode="#,##0.0000"/>
    <numFmt numFmtId="184" formatCode="#,##0.00000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wrapText="1"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16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 wrapText="1"/>
    </xf>
    <xf numFmtId="3" fontId="2" fillId="0" borderId="17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0" fontId="2" fillId="0" borderId="19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3" fontId="2" fillId="0" borderId="16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3" fontId="3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22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4" fontId="42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32" borderId="0" xfId="0" applyNumberFormat="1" applyFon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justify" wrapText="1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32" borderId="19" xfId="0" applyNumberFormat="1" applyFill="1" applyBorder="1" applyAlignment="1">
      <alignment/>
    </xf>
    <xf numFmtId="3" fontId="0" fillId="32" borderId="16" xfId="0" applyNumberForma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3" fontId="2" fillId="0" borderId="19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right"/>
    </xf>
    <xf numFmtId="0" fontId="0" fillId="32" borderId="16" xfId="0" applyFill="1" applyBorder="1" applyAlignment="1">
      <alignment/>
    </xf>
    <xf numFmtId="0" fontId="0" fillId="32" borderId="16" xfId="0" applyFont="1" applyFill="1" applyBorder="1" applyAlignment="1">
      <alignment/>
    </xf>
    <xf numFmtId="3" fontId="0" fillId="32" borderId="16" xfId="0" applyNumberFormat="1" applyFont="1" applyFill="1" applyBorder="1" applyAlignment="1">
      <alignment/>
    </xf>
    <xf numFmtId="4" fontId="2" fillId="32" borderId="0" xfId="0" applyNumberFormat="1" applyFont="1" applyFill="1" applyBorder="1" applyAlignment="1">
      <alignment/>
    </xf>
    <xf numFmtId="4" fontId="0" fillId="32" borderId="0" xfId="0" applyNumberFormat="1" applyFont="1" applyFill="1" applyAlignment="1">
      <alignment/>
    </xf>
    <xf numFmtId="3" fontId="0" fillId="32" borderId="18" xfId="0" applyNumberFormat="1" applyFill="1" applyBorder="1" applyAlignment="1">
      <alignment/>
    </xf>
    <xf numFmtId="4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2" borderId="16" xfId="0" applyFont="1" applyFill="1" applyBorder="1" applyAlignment="1">
      <alignment/>
    </xf>
    <xf numFmtId="3" fontId="0" fillId="32" borderId="18" xfId="0" applyNumberFormat="1" applyFont="1" applyFill="1" applyBorder="1" applyAlignment="1">
      <alignment/>
    </xf>
    <xf numFmtId="0" fontId="0" fillId="32" borderId="16" xfId="0" applyFill="1" applyBorder="1" applyAlignment="1">
      <alignment wrapText="1"/>
    </xf>
    <xf numFmtId="3" fontId="0" fillId="32" borderId="19" xfId="0" applyNumberFormat="1" applyFont="1" applyFill="1" applyBorder="1" applyAlignment="1">
      <alignment/>
    </xf>
    <xf numFmtId="0" fontId="0" fillId="32" borderId="16" xfId="0" applyFont="1" applyFill="1" applyBorder="1" applyAlignment="1">
      <alignment wrapText="1"/>
    </xf>
    <xf numFmtId="0" fontId="0" fillId="32" borderId="16" xfId="0" applyFont="1" applyFill="1" applyBorder="1" applyAlignment="1">
      <alignment wrapText="1"/>
    </xf>
    <xf numFmtId="3" fontId="0" fillId="32" borderId="18" xfId="0" applyNumberFormat="1" applyFont="1" applyFill="1" applyBorder="1" applyAlignment="1">
      <alignment/>
    </xf>
    <xf numFmtId="0" fontId="0" fillId="32" borderId="16" xfId="0" applyFont="1" applyFill="1" applyBorder="1" applyAlignment="1">
      <alignment/>
    </xf>
    <xf numFmtId="3" fontId="0" fillId="32" borderId="1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4" fontId="2" fillId="32" borderId="0" xfId="0" applyNumberFormat="1" applyFont="1" applyFill="1" applyAlignment="1">
      <alignment/>
    </xf>
    <xf numFmtId="3" fontId="0" fillId="32" borderId="18" xfId="0" applyNumberFormat="1" applyFont="1" applyFill="1" applyBorder="1" applyAlignment="1">
      <alignment/>
    </xf>
    <xf numFmtId="3" fontId="0" fillId="32" borderId="19" xfId="0" applyNumberFormat="1" applyFont="1" applyFill="1" applyBorder="1" applyAlignment="1">
      <alignment/>
    </xf>
    <xf numFmtId="0" fontId="2" fillId="34" borderId="16" xfId="0" applyFont="1" applyFill="1" applyBorder="1" applyAlignment="1">
      <alignment horizontal="right"/>
    </xf>
    <xf numFmtId="0" fontId="0" fillId="34" borderId="16" xfId="0" applyFill="1" applyBorder="1" applyAlignment="1">
      <alignment/>
    </xf>
    <xf numFmtId="0" fontId="0" fillId="34" borderId="16" xfId="0" applyFont="1" applyFill="1" applyBorder="1" applyAlignment="1">
      <alignment/>
    </xf>
    <xf numFmtId="3" fontId="0" fillId="34" borderId="19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/>
    </xf>
    <xf numFmtId="3" fontId="0" fillId="34" borderId="18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16" xfId="0" applyFill="1" applyBorder="1" applyAlignment="1">
      <alignment wrapText="1"/>
    </xf>
    <xf numFmtId="0" fontId="0" fillId="34" borderId="16" xfId="0" applyFill="1" applyBorder="1" applyAlignment="1">
      <alignment horizontal="right"/>
    </xf>
    <xf numFmtId="0" fontId="0" fillId="34" borderId="16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2" fillId="33" borderId="19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 horizontal="right"/>
    </xf>
    <xf numFmtId="0" fontId="2" fillId="15" borderId="16" xfId="0" applyFont="1" applyFill="1" applyBorder="1" applyAlignment="1">
      <alignment horizontal="right"/>
    </xf>
    <xf numFmtId="0" fontId="0" fillId="15" borderId="16" xfId="0" applyFill="1" applyBorder="1" applyAlignment="1">
      <alignment/>
    </xf>
    <xf numFmtId="0" fontId="0" fillId="15" borderId="16" xfId="0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3" fontId="0" fillId="15" borderId="16" xfId="0" applyNumberFormat="1" applyFill="1" applyBorder="1" applyAlignment="1">
      <alignment/>
    </xf>
    <xf numFmtId="4" fontId="0" fillId="15" borderId="0" xfId="0" applyNumberFormat="1" applyFont="1" applyFill="1" applyBorder="1" applyAlignment="1">
      <alignment/>
    </xf>
    <xf numFmtId="4" fontId="2" fillId="15" borderId="0" xfId="0" applyNumberFormat="1" applyFont="1" applyFill="1" applyBorder="1" applyAlignment="1">
      <alignment/>
    </xf>
    <xf numFmtId="4" fontId="0" fillId="15" borderId="0" xfId="0" applyNumberFormat="1" applyFont="1" applyFill="1" applyAlignment="1">
      <alignment/>
    </xf>
    <xf numFmtId="3" fontId="0" fillId="15" borderId="0" xfId="0" applyNumberFormat="1" applyFill="1" applyBorder="1" applyAlignment="1">
      <alignment/>
    </xf>
    <xf numFmtId="4" fontId="0" fillId="15" borderId="0" xfId="0" applyNumberFormat="1" applyFill="1" applyAlignment="1">
      <alignment/>
    </xf>
    <xf numFmtId="0" fontId="0" fillId="15" borderId="0" xfId="0" applyFill="1" applyAlignment="1">
      <alignment/>
    </xf>
    <xf numFmtId="0" fontId="0" fillId="0" borderId="16" xfId="0" applyFont="1" applyBorder="1" applyAlignment="1">
      <alignment horizontal="right"/>
    </xf>
    <xf numFmtId="3" fontId="0" fillId="33" borderId="21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0" fillId="32" borderId="16" xfId="0" applyFont="1" applyFill="1" applyBorder="1" applyAlignment="1">
      <alignment horizontal="right"/>
    </xf>
    <xf numFmtId="3" fontId="0" fillId="32" borderId="21" xfId="0" applyNumberFormat="1" applyFont="1" applyFill="1" applyBorder="1" applyAlignment="1">
      <alignment/>
    </xf>
    <xf numFmtId="3" fontId="0" fillId="32" borderId="16" xfId="0" applyNumberFormat="1" applyFont="1" applyFill="1" applyBorder="1" applyAlignment="1">
      <alignment/>
    </xf>
    <xf numFmtId="3" fontId="0" fillId="32" borderId="17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3" fontId="0" fillId="0" borderId="21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6"/>
  <sheetViews>
    <sheetView tabSelected="1" zoomScalePageLayoutView="0" workbookViewId="0" topLeftCell="A13">
      <selection activeCell="A161" sqref="A161:IV161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56.57421875" style="0" bestFit="1" customWidth="1"/>
    <col min="4" max="4" width="13.57421875" style="0" customWidth="1"/>
    <col min="5" max="5" width="12.140625" style="0" customWidth="1"/>
    <col min="6" max="6" width="11.7109375" style="0" bestFit="1" customWidth="1"/>
    <col min="7" max="7" width="14.28125" style="0" customWidth="1"/>
    <col min="8" max="10" width="15.421875" style="0" bestFit="1" customWidth="1"/>
    <col min="11" max="11" width="14.8515625" style="0" customWidth="1"/>
    <col min="12" max="12" width="14.421875" style="0" customWidth="1"/>
    <col min="13" max="15" width="15.421875" style="0" bestFit="1" customWidth="1"/>
    <col min="16" max="17" width="15.421875" style="97" bestFit="1" customWidth="1"/>
    <col min="18" max="18" width="15.57421875" style="2" bestFit="1" customWidth="1"/>
    <col min="19" max="20" width="15.421875" style="2" bestFit="1" customWidth="1"/>
    <col min="21" max="21" width="12.7109375" style="0" bestFit="1" customWidth="1"/>
    <col min="22" max="22" width="15.421875" style="2" bestFit="1" customWidth="1"/>
    <col min="23" max="23" width="13.8515625" style="0" bestFit="1" customWidth="1"/>
  </cols>
  <sheetData>
    <row r="1" spans="1:7" ht="20.25">
      <c r="A1" s="227" t="s">
        <v>190</v>
      </c>
      <c r="B1" s="227"/>
      <c r="C1" s="227"/>
      <c r="D1" s="227"/>
      <c r="E1" s="227"/>
      <c r="F1" s="227"/>
      <c r="G1" s="227"/>
    </row>
    <row r="3" ht="18">
      <c r="A3" s="3" t="s">
        <v>0</v>
      </c>
    </row>
    <row r="5" spans="1:15" ht="12.75" customHeight="1">
      <c r="A5" s="5"/>
      <c r="B5" s="6"/>
      <c r="C5" s="7"/>
      <c r="D5" s="224" t="s">
        <v>111</v>
      </c>
      <c r="E5" s="225"/>
      <c r="F5" s="225"/>
      <c r="G5" s="226"/>
      <c r="H5" s="67"/>
      <c r="I5" s="67"/>
      <c r="J5" s="67"/>
      <c r="K5" s="67"/>
      <c r="L5" s="67"/>
      <c r="M5" s="67"/>
      <c r="N5" s="67"/>
      <c r="O5" s="67"/>
    </row>
    <row r="6" spans="1:15" ht="51">
      <c r="A6" s="8" t="s">
        <v>26</v>
      </c>
      <c r="B6" s="9" t="s">
        <v>1</v>
      </c>
      <c r="C6" s="10" t="s">
        <v>2</v>
      </c>
      <c r="D6" s="36" t="s">
        <v>29</v>
      </c>
      <c r="E6" s="12" t="s">
        <v>103</v>
      </c>
      <c r="F6" s="12" t="s">
        <v>30</v>
      </c>
      <c r="G6" s="13" t="s">
        <v>4</v>
      </c>
      <c r="H6" s="84"/>
      <c r="I6" s="84"/>
      <c r="J6" s="84"/>
      <c r="K6" s="84"/>
      <c r="L6" s="84"/>
      <c r="M6" s="84"/>
      <c r="N6" s="84"/>
      <c r="O6" s="84"/>
    </row>
    <row r="7" spans="1:15" ht="12.75">
      <c r="A7" s="14"/>
      <c r="B7" s="14"/>
      <c r="C7" s="14"/>
      <c r="D7" s="36">
        <v>1</v>
      </c>
      <c r="E7" s="11">
        <v>2</v>
      </c>
      <c r="F7" s="11">
        <v>3</v>
      </c>
      <c r="G7" s="13">
        <v>4</v>
      </c>
      <c r="H7" s="85"/>
      <c r="I7" s="85"/>
      <c r="J7" s="85"/>
      <c r="K7" s="85"/>
      <c r="L7" s="85"/>
      <c r="M7" s="85"/>
      <c r="N7" s="85"/>
      <c r="O7" s="85"/>
    </row>
    <row r="8" spans="1:22" s="48" customFormat="1" ht="25.5">
      <c r="A8" s="62">
        <v>1</v>
      </c>
      <c r="B8" s="45">
        <v>733</v>
      </c>
      <c r="C8" s="66" t="s">
        <v>35</v>
      </c>
      <c r="D8" s="47"/>
      <c r="E8" s="52">
        <f>SUM(E9)</f>
        <v>0</v>
      </c>
      <c r="F8" s="46"/>
      <c r="G8" s="112">
        <f>SUM(G9)</f>
        <v>0</v>
      </c>
      <c r="H8" s="122"/>
      <c r="I8" s="122"/>
      <c r="J8" s="122"/>
      <c r="K8" s="122"/>
      <c r="L8" s="122"/>
      <c r="M8" s="122"/>
      <c r="N8" s="86"/>
      <c r="O8" s="86"/>
      <c r="P8" s="97"/>
      <c r="Q8" s="97"/>
      <c r="R8" s="49"/>
      <c r="S8" s="49"/>
      <c r="T8" s="49"/>
      <c r="V8" s="49"/>
    </row>
    <row r="9" spans="1:15" ht="25.5">
      <c r="A9" s="63"/>
      <c r="B9" s="14">
        <v>733161</v>
      </c>
      <c r="C9" s="51" t="s">
        <v>32</v>
      </c>
      <c r="D9" s="36"/>
      <c r="E9" s="53"/>
      <c r="F9" s="95"/>
      <c r="G9" s="111">
        <f>SUM(E9:F9)</f>
        <v>0</v>
      </c>
      <c r="H9" s="88"/>
      <c r="I9" s="88"/>
      <c r="J9" s="88"/>
      <c r="K9" s="88"/>
      <c r="L9" s="88"/>
      <c r="M9" s="88"/>
      <c r="N9" s="88"/>
      <c r="O9" s="85"/>
    </row>
    <row r="10" spans="1:22" s="48" customFormat="1" ht="12.75">
      <c r="A10" s="62">
        <v>2</v>
      </c>
      <c r="B10" s="45">
        <v>741</v>
      </c>
      <c r="C10" s="45" t="s">
        <v>36</v>
      </c>
      <c r="D10" s="198">
        <f>D11</f>
        <v>6000000</v>
      </c>
      <c r="E10" s="46"/>
      <c r="F10" s="52">
        <f>SUM(F11)</f>
        <v>0</v>
      </c>
      <c r="G10" s="52">
        <f>SUM(G11)</f>
        <v>6000000</v>
      </c>
      <c r="H10" s="87"/>
      <c r="I10" s="87"/>
      <c r="J10" s="87"/>
      <c r="K10" s="87"/>
      <c r="L10" s="87"/>
      <c r="M10" s="87"/>
      <c r="N10" s="87"/>
      <c r="O10" s="87"/>
      <c r="P10" s="97"/>
      <c r="Q10" s="97"/>
      <c r="R10" s="49"/>
      <c r="S10" s="49"/>
      <c r="T10" s="49"/>
      <c r="V10" s="49"/>
    </row>
    <row r="11" spans="1:15" ht="25.5">
      <c r="A11" s="63"/>
      <c r="B11" s="14">
        <v>741411</v>
      </c>
      <c r="C11" s="51" t="s">
        <v>33</v>
      </c>
      <c r="D11" s="53">
        <v>6000000</v>
      </c>
      <c r="E11" s="53"/>
      <c r="F11" s="53"/>
      <c r="G11" s="54">
        <f>SUM(D11:F11)</f>
        <v>6000000</v>
      </c>
      <c r="H11" s="88"/>
      <c r="I11" s="88"/>
      <c r="J11" s="88"/>
      <c r="K11" s="88"/>
      <c r="L11" s="88"/>
      <c r="M11" s="88"/>
      <c r="N11" s="88"/>
      <c r="O11" s="88"/>
    </row>
    <row r="12" spans="1:15" ht="25.5">
      <c r="A12" s="64">
        <v>3</v>
      </c>
      <c r="B12" s="15">
        <v>742</v>
      </c>
      <c r="C12" s="19" t="s">
        <v>5</v>
      </c>
      <c r="D12" s="37"/>
      <c r="E12" s="16"/>
      <c r="F12" s="16">
        <f>SUM(F13:F16)</f>
        <v>66720000</v>
      </c>
      <c r="G12" s="16">
        <f>SUM(G13:G16)</f>
        <v>66720000</v>
      </c>
      <c r="H12" s="70"/>
      <c r="I12" s="70"/>
      <c r="J12" s="70"/>
      <c r="K12" s="70"/>
      <c r="L12" s="70"/>
      <c r="M12" s="70"/>
      <c r="N12" s="70"/>
      <c r="O12" s="70"/>
    </row>
    <row r="13" spans="1:15" ht="12.75">
      <c r="A13" s="64"/>
      <c r="B13" s="135">
        <v>7421411</v>
      </c>
      <c r="C13" s="136" t="s">
        <v>112</v>
      </c>
      <c r="D13" s="37"/>
      <c r="E13" s="16"/>
      <c r="F13" s="54">
        <v>49000000</v>
      </c>
      <c r="G13" s="54">
        <f>SUM(D13:F13)</f>
        <v>49000000</v>
      </c>
      <c r="H13" s="89"/>
      <c r="I13" s="89"/>
      <c r="J13" s="89"/>
      <c r="K13" s="89"/>
      <c r="L13" s="89"/>
      <c r="M13" s="89"/>
      <c r="N13" s="89"/>
      <c r="O13" s="89"/>
    </row>
    <row r="14" spans="1:15" ht="12.75">
      <c r="A14" s="63"/>
      <c r="B14" s="135">
        <v>7421412</v>
      </c>
      <c r="C14" s="136" t="s">
        <v>113</v>
      </c>
      <c r="D14" s="38"/>
      <c r="E14" s="18"/>
      <c r="F14" s="18">
        <v>17500000</v>
      </c>
      <c r="G14" s="54">
        <f>SUM(D14:F14)</f>
        <v>17500000</v>
      </c>
      <c r="H14" s="90"/>
      <c r="I14" s="90"/>
      <c r="J14" s="90"/>
      <c r="K14" s="90"/>
      <c r="L14" s="90"/>
      <c r="M14" s="90"/>
      <c r="N14" s="90"/>
      <c r="O14" s="90"/>
    </row>
    <row r="15" spans="1:15" ht="12.75">
      <c r="A15" s="63"/>
      <c r="B15" s="135">
        <v>7421414</v>
      </c>
      <c r="C15" s="136" t="s">
        <v>114</v>
      </c>
      <c r="D15" s="38"/>
      <c r="E15" s="18"/>
      <c r="F15" s="18">
        <v>120000</v>
      </c>
      <c r="G15" s="54">
        <f>SUM(D15:F15)</f>
        <v>120000</v>
      </c>
      <c r="H15" s="90"/>
      <c r="I15" s="90"/>
      <c r="J15" s="90"/>
      <c r="K15" s="90"/>
      <c r="L15" s="90"/>
      <c r="M15" s="90"/>
      <c r="N15" s="90"/>
      <c r="O15" s="90"/>
    </row>
    <row r="16" spans="1:17" ht="12.75">
      <c r="A16" s="63"/>
      <c r="B16" s="135">
        <v>7423715</v>
      </c>
      <c r="C16" s="136" t="s">
        <v>115</v>
      </c>
      <c r="D16" s="38"/>
      <c r="E16" s="18"/>
      <c r="F16" s="18">
        <v>100000</v>
      </c>
      <c r="G16" s="54">
        <f>SUM(D16:F16)</f>
        <v>100000</v>
      </c>
      <c r="H16" s="90"/>
      <c r="I16" s="90"/>
      <c r="J16" s="90"/>
      <c r="K16" s="90"/>
      <c r="L16" s="90"/>
      <c r="M16" s="94"/>
      <c r="N16" s="94"/>
      <c r="O16" s="94"/>
      <c r="P16" s="98"/>
      <c r="Q16" s="105"/>
    </row>
    <row r="17" spans="1:22" s="48" customFormat="1" ht="25.5">
      <c r="A17" s="62">
        <v>4</v>
      </c>
      <c r="B17" s="45">
        <v>744</v>
      </c>
      <c r="C17" s="66" t="s">
        <v>37</v>
      </c>
      <c r="D17" s="58"/>
      <c r="E17" s="56"/>
      <c r="F17" s="56">
        <f>SUM(F18:F18)</f>
        <v>900000</v>
      </c>
      <c r="G17" s="56">
        <f>SUM(G18:G18)</f>
        <v>900000</v>
      </c>
      <c r="H17" s="90"/>
      <c r="I17" s="90"/>
      <c r="J17" s="90"/>
      <c r="K17" s="90"/>
      <c r="L17" s="90"/>
      <c r="M17" s="90"/>
      <c r="N17" s="90"/>
      <c r="O17" s="90"/>
      <c r="P17" s="97"/>
      <c r="Q17" s="97"/>
      <c r="R17" s="49"/>
      <c r="S17" s="49"/>
      <c r="T17" s="49"/>
      <c r="V17" s="49"/>
    </row>
    <row r="18" spans="1:22" s="60" customFormat="1" ht="12.75">
      <c r="A18" s="65"/>
      <c r="B18" s="50">
        <v>744141</v>
      </c>
      <c r="C18" s="118" t="s">
        <v>108</v>
      </c>
      <c r="D18" s="59"/>
      <c r="E18" s="54"/>
      <c r="F18" s="54">
        <v>900000</v>
      </c>
      <c r="G18" s="54">
        <f>SUM(D18:F18)</f>
        <v>900000</v>
      </c>
      <c r="H18" s="90"/>
      <c r="I18" s="90"/>
      <c r="J18" s="90"/>
      <c r="K18" s="90"/>
      <c r="L18" s="90"/>
      <c r="M18" s="90"/>
      <c r="N18" s="90"/>
      <c r="O18" s="90"/>
      <c r="P18" s="97"/>
      <c r="Q18" s="97"/>
      <c r="R18" s="55"/>
      <c r="S18" s="61"/>
      <c r="T18" s="61"/>
      <c r="V18" s="61"/>
    </row>
    <row r="19" spans="1:22" s="48" customFormat="1" ht="12.75">
      <c r="A19" s="62">
        <v>5</v>
      </c>
      <c r="B19" s="45">
        <v>745</v>
      </c>
      <c r="C19" s="45" t="s">
        <v>27</v>
      </c>
      <c r="D19" s="58"/>
      <c r="E19" s="56"/>
      <c r="F19" s="56">
        <f>SUM(F20:F20)</f>
        <v>70000</v>
      </c>
      <c r="G19" s="56">
        <f>SUM(G20:G20)</f>
        <v>70000</v>
      </c>
      <c r="H19" s="90"/>
      <c r="I19" s="90"/>
      <c r="J19" s="90"/>
      <c r="K19" s="90"/>
      <c r="L19" s="90"/>
      <c r="M19" s="90"/>
      <c r="N19" s="90"/>
      <c r="O19" s="90"/>
      <c r="P19" s="97"/>
      <c r="Q19" s="97"/>
      <c r="R19" s="49"/>
      <c r="S19" s="49"/>
      <c r="T19" s="49"/>
      <c r="V19" s="49"/>
    </row>
    <row r="20" spans="1:22" s="60" customFormat="1" ht="12.75">
      <c r="A20" s="65"/>
      <c r="B20" s="50">
        <v>745161</v>
      </c>
      <c r="C20" s="50" t="s">
        <v>34</v>
      </c>
      <c r="D20" s="59"/>
      <c r="E20" s="54"/>
      <c r="F20" s="54">
        <v>70000</v>
      </c>
      <c r="G20" s="54">
        <f>SUM(F20)</f>
        <v>70000</v>
      </c>
      <c r="H20" s="90"/>
      <c r="I20" s="90"/>
      <c r="J20" s="90"/>
      <c r="K20" s="90"/>
      <c r="L20" s="90"/>
      <c r="M20" s="90"/>
      <c r="N20" s="90"/>
      <c r="O20" s="90"/>
      <c r="P20" s="97"/>
      <c r="Q20" s="97"/>
      <c r="R20" s="55"/>
      <c r="S20" s="61"/>
      <c r="T20" s="61"/>
      <c r="V20" s="61"/>
    </row>
    <row r="21" spans="1:22" s="48" customFormat="1" ht="25.5">
      <c r="A21" s="62">
        <v>6</v>
      </c>
      <c r="B21" s="45">
        <v>771</v>
      </c>
      <c r="C21" s="66" t="s">
        <v>7</v>
      </c>
      <c r="D21" s="58"/>
      <c r="E21" s="56">
        <f>SUM(E22:E23)</f>
        <v>0</v>
      </c>
      <c r="F21" s="56"/>
      <c r="G21" s="56">
        <f>SUM(G22:G23)</f>
        <v>0</v>
      </c>
      <c r="H21" s="91"/>
      <c r="I21" s="91"/>
      <c r="J21" s="91"/>
      <c r="K21" s="91"/>
      <c r="L21" s="91"/>
      <c r="M21" s="91"/>
      <c r="N21" s="90"/>
      <c r="O21" s="90"/>
      <c r="P21" s="97"/>
      <c r="Q21" s="49"/>
      <c r="R21" s="49"/>
      <c r="S21" s="49"/>
      <c r="T21" s="49"/>
      <c r="V21" s="49"/>
    </row>
    <row r="22" spans="1:22" s="60" customFormat="1" ht="12.75">
      <c r="A22" s="65"/>
      <c r="B22" s="137">
        <v>7711112</v>
      </c>
      <c r="C22" s="138" t="s">
        <v>38</v>
      </c>
      <c r="D22" s="59"/>
      <c r="E22" s="54">
        <v>0</v>
      </c>
      <c r="F22" s="54"/>
      <c r="G22" s="54">
        <f>SUM(D22:F22)</f>
        <v>0</v>
      </c>
      <c r="H22" s="90"/>
      <c r="I22" s="90"/>
      <c r="J22" s="90"/>
      <c r="K22" s="90"/>
      <c r="L22" s="90"/>
      <c r="M22" s="90"/>
      <c r="N22" s="90"/>
      <c r="O22" s="90"/>
      <c r="P22" s="97"/>
      <c r="Q22" s="49"/>
      <c r="R22" s="55"/>
      <c r="S22" s="61"/>
      <c r="T22" s="61"/>
      <c r="V22" s="61"/>
    </row>
    <row r="23" spans="1:22" s="60" customFormat="1" ht="12.75">
      <c r="A23" s="65"/>
      <c r="B23" s="137">
        <v>7711113</v>
      </c>
      <c r="C23" s="138" t="s">
        <v>116</v>
      </c>
      <c r="D23" s="59"/>
      <c r="E23" s="54">
        <v>0</v>
      </c>
      <c r="F23" s="54"/>
      <c r="G23" s="54">
        <f>SUM(D23:F23)</f>
        <v>0</v>
      </c>
      <c r="H23" s="90"/>
      <c r="I23" s="90"/>
      <c r="J23" s="90"/>
      <c r="K23" s="90"/>
      <c r="L23" s="90"/>
      <c r="M23" s="90"/>
      <c r="N23" s="90"/>
      <c r="O23" s="90"/>
      <c r="P23" s="97"/>
      <c r="Q23" s="49"/>
      <c r="R23" s="55"/>
      <c r="S23" s="61"/>
      <c r="T23" s="61"/>
      <c r="V23" s="61"/>
    </row>
    <row r="24" spans="1:22" s="48" customFormat="1" ht="25.5">
      <c r="A24" s="62">
        <v>7</v>
      </c>
      <c r="B24" s="45">
        <v>772</v>
      </c>
      <c r="C24" s="66" t="s">
        <v>7</v>
      </c>
      <c r="D24" s="56">
        <f>SUM(D25:D26)</f>
        <v>32500</v>
      </c>
      <c r="E24" s="56">
        <f>SUM(E25:E26)</f>
        <v>3000000</v>
      </c>
      <c r="F24" s="56"/>
      <c r="G24" s="56">
        <f>SUM(G25:G26)</f>
        <v>3032500</v>
      </c>
      <c r="H24" s="91"/>
      <c r="I24" s="91"/>
      <c r="J24" s="91"/>
      <c r="K24" s="91"/>
      <c r="L24" s="91"/>
      <c r="M24" s="91"/>
      <c r="N24" s="91"/>
      <c r="O24" s="91"/>
      <c r="P24" s="97"/>
      <c r="Q24" s="49"/>
      <c r="R24" s="49"/>
      <c r="S24" s="49"/>
      <c r="T24" s="49"/>
      <c r="V24" s="49"/>
    </row>
    <row r="25" spans="1:22" s="60" customFormat="1" ht="12.75">
      <c r="A25" s="65"/>
      <c r="B25" s="137">
        <v>7721111</v>
      </c>
      <c r="C25" s="138" t="s">
        <v>116</v>
      </c>
      <c r="D25" s="18">
        <v>32500</v>
      </c>
      <c r="E25" s="54"/>
      <c r="F25" s="54"/>
      <c r="G25" s="54">
        <f>SUM(D25:F25)</f>
        <v>32500</v>
      </c>
      <c r="H25" s="90"/>
      <c r="I25" s="90"/>
      <c r="J25" s="90"/>
      <c r="K25" s="90"/>
      <c r="L25" s="90"/>
      <c r="M25" s="90"/>
      <c r="N25" s="90"/>
      <c r="O25" s="89"/>
      <c r="P25" s="97"/>
      <c r="Q25" s="97"/>
      <c r="R25" s="55"/>
      <c r="S25" s="61"/>
      <c r="T25" s="61"/>
      <c r="V25" s="61"/>
    </row>
    <row r="26" spans="1:22" s="60" customFormat="1" ht="12.75">
      <c r="A26" s="65"/>
      <c r="B26" s="137">
        <v>7721112</v>
      </c>
      <c r="C26" s="138" t="s">
        <v>117</v>
      </c>
      <c r="D26" s="59"/>
      <c r="E26" s="54">
        <v>3000000</v>
      </c>
      <c r="F26" s="54"/>
      <c r="G26" s="54">
        <f>SUM(D26:F26)</f>
        <v>3000000</v>
      </c>
      <c r="H26" s="90"/>
      <c r="I26" s="90"/>
      <c r="J26" s="90"/>
      <c r="K26" s="90"/>
      <c r="L26" s="90"/>
      <c r="M26" s="90"/>
      <c r="N26" s="90"/>
      <c r="O26" s="89"/>
      <c r="P26" s="97"/>
      <c r="Q26" s="97"/>
      <c r="R26" s="55"/>
      <c r="S26" s="61"/>
      <c r="T26" s="61"/>
      <c r="V26" s="61"/>
    </row>
    <row r="27" spans="1:15" ht="12.75">
      <c r="A27" s="64">
        <v>8</v>
      </c>
      <c r="B27" s="15">
        <v>781</v>
      </c>
      <c r="C27" s="15" t="s">
        <v>31</v>
      </c>
      <c r="D27" s="24">
        <f>SUM(D28:D29)</f>
        <v>1698726692</v>
      </c>
      <c r="E27" s="16"/>
      <c r="F27" s="16"/>
      <c r="G27" s="16">
        <f>SUM(D27:F27)</f>
        <v>1698726692</v>
      </c>
      <c r="H27" s="70"/>
      <c r="I27" s="70"/>
      <c r="J27" s="70"/>
      <c r="K27" s="70"/>
      <c r="L27" s="70"/>
      <c r="M27" s="70"/>
      <c r="N27" s="70"/>
      <c r="O27" s="70"/>
    </row>
    <row r="28" spans="1:18" ht="12.75">
      <c r="A28" s="63"/>
      <c r="B28" s="14">
        <v>7811111</v>
      </c>
      <c r="C28" s="118" t="s">
        <v>107</v>
      </c>
      <c r="D28" s="37">
        <f>1686731000+3799692</f>
        <v>1690530692</v>
      </c>
      <c r="E28" s="18"/>
      <c r="F28" s="18"/>
      <c r="G28" s="18">
        <f>SUM(D28:F28)</f>
        <v>1690530692</v>
      </c>
      <c r="H28" s="90"/>
      <c r="I28" s="90"/>
      <c r="J28" s="90"/>
      <c r="K28" s="90"/>
      <c r="L28" s="90"/>
      <c r="M28" s="90"/>
      <c r="N28" s="90"/>
      <c r="O28" s="90"/>
      <c r="R28" s="34"/>
    </row>
    <row r="29" spans="1:18" ht="12.75">
      <c r="A29" s="63"/>
      <c r="B29" s="14">
        <v>7811115</v>
      </c>
      <c r="C29" s="50" t="s">
        <v>39</v>
      </c>
      <c r="D29" s="37">
        <v>8196000</v>
      </c>
      <c r="E29" s="18"/>
      <c r="F29" s="18"/>
      <c r="G29" s="18">
        <f>SUM(D29:F29)</f>
        <v>8196000</v>
      </c>
      <c r="H29" s="90"/>
      <c r="I29" s="90"/>
      <c r="J29" s="90"/>
      <c r="K29" s="90"/>
      <c r="L29" s="90"/>
      <c r="M29" s="90"/>
      <c r="N29" s="90"/>
      <c r="O29" s="90"/>
      <c r="R29" s="34"/>
    </row>
    <row r="30" spans="1:15" ht="12.75">
      <c r="A30" s="64">
        <v>9</v>
      </c>
      <c r="B30" s="15">
        <v>791</v>
      </c>
      <c r="C30" s="15" t="s">
        <v>6</v>
      </c>
      <c r="D30" s="24"/>
      <c r="E30" s="16">
        <f>SUM(E31:E31)</f>
        <v>35000000</v>
      </c>
      <c r="F30" s="16"/>
      <c r="G30" s="16">
        <f>SUM(G31:G31)</f>
        <v>35000000</v>
      </c>
      <c r="H30" s="91"/>
      <c r="I30" s="91"/>
      <c r="J30" s="91"/>
      <c r="K30" s="91"/>
      <c r="L30" s="91"/>
      <c r="M30" s="91"/>
      <c r="N30" s="91"/>
      <c r="O30" s="90"/>
    </row>
    <row r="31" spans="1:18" ht="12.75">
      <c r="A31" s="63"/>
      <c r="B31" s="14">
        <v>791111</v>
      </c>
      <c r="C31" s="14" t="s">
        <v>199</v>
      </c>
      <c r="D31" s="37"/>
      <c r="E31" s="18">
        <v>35000000</v>
      </c>
      <c r="F31" s="18"/>
      <c r="G31" s="18">
        <f>SUM(D31:F31)</f>
        <v>35000000</v>
      </c>
      <c r="H31" s="90"/>
      <c r="I31" s="90"/>
      <c r="J31" s="90"/>
      <c r="K31" s="90"/>
      <c r="L31" s="90"/>
      <c r="M31" s="90"/>
      <c r="N31" s="90"/>
      <c r="O31" s="90"/>
      <c r="R31" s="34"/>
    </row>
    <row r="32" spans="1:15" ht="12.75">
      <c r="A32" s="14"/>
      <c r="B32" s="14"/>
      <c r="C32" s="133" t="s">
        <v>8</v>
      </c>
      <c r="D32" s="17">
        <f>D8+D10+D12+D17+D19+D21+D24+D27+D30</f>
        <v>1704759192</v>
      </c>
      <c r="E32" s="17">
        <f>E8+E10+E12+E17+E19+E21+E24+E27+E30</f>
        <v>38000000</v>
      </c>
      <c r="F32" s="17">
        <f>F8+F10+F12+F17+F19+F21+F24+F27+F30</f>
        <v>67690000</v>
      </c>
      <c r="G32" s="17">
        <f>G8+G10+G12+G17+G19+G21+G24+G27+G30</f>
        <v>1810449192</v>
      </c>
      <c r="H32" s="91"/>
      <c r="I32" s="91"/>
      <c r="J32" s="91"/>
      <c r="K32" s="91"/>
      <c r="L32" s="91"/>
      <c r="M32" s="91"/>
      <c r="N32" s="91"/>
      <c r="O32" s="69"/>
    </row>
    <row r="33" spans="1:15" ht="25.5">
      <c r="A33" s="14"/>
      <c r="B33" s="14">
        <v>813000</v>
      </c>
      <c r="C33" s="21" t="s">
        <v>9</v>
      </c>
      <c r="D33" s="37"/>
      <c r="E33" s="18"/>
      <c r="F33" s="18">
        <v>250000</v>
      </c>
      <c r="G33" s="16">
        <f>SUM(D33:F33)</f>
        <v>250000</v>
      </c>
      <c r="H33" s="91"/>
      <c r="I33" s="91"/>
      <c r="J33" s="91"/>
      <c r="K33" s="91"/>
      <c r="L33" s="91"/>
      <c r="M33" s="91"/>
      <c r="N33" s="90"/>
      <c r="O33" s="70"/>
    </row>
    <row r="34" spans="1:20" ht="25.5">
      <c r="A34" s="14"/>
      <c r="B34" s="14"/>
      <c r="C34" s="22" t="s">
        <v>109</v>
      </c>
      <c r="D34" s="102">
        <f>SUM(D32:D33)</f>
        <v>1704759192</v>
      </c>
      <c r="E34" s="16">
        <f>SUM(E32:E33)</f>
        <v>38000000</v>
      </c>
      <c r="F34" s="17">
        <f>SUM(F32:F33)</f>
        <v>67940000</v>
      </c>
      <c r="G34" s="17">
        <f>SUM(G32:G33)</f>
        <v>1810699192</v>
      </c>
      <c r="H34" s="69"/>
      <c r="I34" s="69"/>
      <c r="J34" s="69"/>
      <c r="K34" s="70"/>
      <c r="L34" s="70"/>
      <c r="M34" s="70"/>
      <c r="N34" s="70"/>
      <c r="O34" s="70"/>
      <c r="S34" s="49"/>
      <c r="T34" s="49"/>
    </row>
    <row r="35" spans="1:20" ht="12.75">
      <c r="A35" s="67"/>
      <c r="B35" s="67"/>
      <c r="C35" s="68"/>
      <c r="D35" s="69"/>
      <c r="E35" s="69"/>
      <c r="F35" s="69"/>
      <c r="G35" s="69"/>
      <c r="H35" s="70"/>
      <c r="I35" s="70"/>
      <c r="J35" s="70"/>
      <c r="K35" s="70"/>
      <c r="L35" s="70"/>
      <c r="M35" s="70"/>
      <c r="N35" s="70"/>
      <c r="O35" s="70"/>
      <c r="S35" s="49"/>
      <c r="T35" s="49"/>
    </row>
    <row r="36" spans="1:20" ht="12.75">
      <c r="A36" s="67"/>
      <c r="B36" s="67"/>
      <c r="C36" s="68"/>
      <c r="D36" s="69"/>
      <c r="E36" s="69"/>
      <c r="F36" s="69"/>
      <c r="G36" s="69"/>
      <c r="H36" s="70"/>
      <c r="I36" s="70"/>
      <c r="J36" s="70"/>
      <c r="K36" s="70"/>
      <c r="L36" s="70"/>
      <c r="M36" s="70"/>
      <c r="N36" s="70"/>
      <c r="O36" s="70"/>
      <c r="S36" s="49"/>
      <c r="T36" s="49"/>
    </row>
    <row r="37" spans="1:20" ht="12.75">
      <c r="A37" s="67"/>
      <c r="B37" s="67"/>
      <c r="C37" s="68"/>
      <c r="D37" s="69"/>
      <c r="E37" s="69"/>
      <c r="F37" s="69"/>
      <c r="G37" s="69"/>
      <c r="H37" s="70"/>
      <c r="I37" s="70"/>
      <c r="J37" s="70"/>
      <c r="K37" s="70"/>
      <c r="L37" s="70"/>
      <c r="M37" s="70"/>
      <c r="N37" s="70"/>
      <c r="O37" s="70"/>
      <c r="S37" s="49"/>
      <c r="T37" s="49"/>
    </row>
    <row r="38" spans="1:20" ht="12.75">
      <c r="A38" s="67"/>
      <c r="B38" s="67"/>
      <c r="C38" s="68"/>
      <c r="D38" s="69"/>
      <c r="E38" s="69"/>
      <c r="F38" s="69"/>
      <c r="G38" s="69"/>
      <c r="H38" s="70"/>
      <c r="I38" s="70"/>
      <c r="J38" s="70"/>
      <c r="K38" s="70"/>
      <c r="L38" s="70"/>
      <c r="M38" s="70"/>
      <c r="N38" s="70"/>
      <c r="O38" s="70"/>
      <c r="S38" s="49"/>
      <c r="T38" s="49"/>
    </row>
    <row r="39" spans="1:20" ht="12.75">
      <c r="A39" s="67"/>
      <c r="B39" s="67"/>
      <c r="C39" s="68"/>
      <c r="D39" s="69"/>
      <c r="E39" s="69"/>
      <c r="F39" s="69"/>
      <c r="G39" s="69"/>
      <c r="H39" s="70"/>
      <c r="I39" s="70"/>
      <c r="J39" s="70"/>
      <c r="K39" s="70"/>
      <c r="L39" s="70"/>
      <c r="M39" s="70"/>
      <c r="N39" s="70"/>
      <c r="O39" s="70"/>
      <c r="S39" s="49"/>
      <c r="T39" s="49"/>
    </row>
    <row r="40" spans="1:4" ht="18">
      <c r="A40" s="3" t="s">
        <v>10</v>
      </c>
      <c r="D40" s="1"/>
    </row>
    <row r="41" spans="1:15" ht="12.75" customHeight="1">
      <c r="A41" s="5"/>
      <c r="B41" s="6"/>
      <c r="C41" s="7"/>
      <c r="D41" s="224" t="s">
        <v>111</v>
      </c>
      <c r="E41" s="225"/>
      <c r="F41" s="225"/>
      <c r="G41" s="226"/>
      <c r="H41" s="67"/>
      <c r="I41" s="67"/>
      <c r="J41" s="67"/>
      <c r="K41" s="67"/>
      <c r="L41" s="67"/>
      <c r="M41" s="67"/>
      <c r="N41" s="67"/>
      <c r="O41" s="67"/>
    </row>
    <row r="42" spans="1:15" ht="38.25">
      <c r="A42" s="8" t="s">
        <v>26</v>
      </c>
      <c r="B42" s="9" t="s">
        <v>1</v>
      </c>
      <c r="C42" s="10" t="s">
        <v>2</v>
      </c>
      <c r="D42" s="36" t="s">
        <v>29</v>
      </c>
      <c r="E42" s="12" t="s">
        <v>3</v>
      </c>
      <c r="F42" s="12" t="s">
        <v>30</v>
      </c>
      <c r="G42" s="11" t="s">
        <v>4</v>
      </c>
      <c r="H42" s="84"/>
      <c r="I42" s="84"/>
      <c r="J42" s="84"/>
      <c r="K42" s="84"/>
      <c r="L42" s="84"/>
      <c r="M42" s="84"/>
      <c r="N42" s="84"/>
      <c r="O42" s="126"/>
    </row>
    <row r="43" spans="1:24" ht="12.75">
      <c r="A43" s="14"/>
      <c r="B43" s="14"/>
      <c r="C43" s="14"/>
      <c r="D43" s="36">
        <v>1</v>
      </c>
      <c r="E43" s="11">
        <v>2</v>
      </c>
      <c r="F43" s="11">
        <v>3</v>
      </c>
      <c r="G43" s="13">
        <v>4</v>
      </c>
      <c r="H43" s="85"/>
      <c r="I43" s="134"/>
      <c r="J43" s="85"/>
      <c r="K43" s="125"/>
      <c r="L43" s="92"/>
      <c r="M43" s="92"/>
      <c r="N43" s="124"/>
      <c r="O43" s="92"/>
      <c r="P43" s="92"/>
      <c r="Q43" s="125"/>
      <c r="R43" s="97"/>
      <c r="S43" s="97"/>
      <c r="U43" s="2"/>
      <c r="X43" s="2"/>
    </row>
    <row r="44" spans="1:25" s="48" customFormat="1" ht="12.75">
      <c r="A44" s="62">
        <v>1</v>
      </c>
      <c r="B44" s="45">
        <v>41</v>
      </c>
      <c r="C44" s="45" t="s">
        <v>11</v>
      </c>
      <c r="D44" s="110">
        <f>D45+D46+D47+D50+D58+D60</f>
        <v>881058192.2</v>
      </c>
      <c r="E44" s="52">
        <f>E45+E46+E47+E50+E58+E60</f>
        <v>3000000</v>
      </c>
      <c r="F44" s="52">
        <f>F45+F46+F47+F50+F58+F60</f>
        <v>28571952.44</v>
      </c>
      <c r="G44" s="52">
        <f>G45+G46+G47+G50+G58+G60</f>
        <v>912630144.6399999</v>
      </c>
      <c r="H44" s="123"/>
      <c r="I44" s="123"/>
      <c r="J44" s="123"/>
      <c r="K44" s="123"/>
      <c r="L44" s="123"/>
      <c r="M44" s="123"/>
      <c r="N44" s="123"/>
      <c r="O44" s="123"/>
      <c r="P44" s="123"/>
      <c r="Q44" s="93"/>
      <c r="R44" s="107"/>
      <c r="S44" s="97"/>
      <c r="T44" s="97"/>
      <c r="U44" s="49"/>
      <c r="V44" s="49"/>
      <c r="W44" s="49"/>
      <c r="Y44" s="49"/>
    </row>
    <row r="45" spans="1:25" ht="12.75">
      <c r="A45" s="64"/>
      <c r="B45" s="15">
        <v>411</v>
      </c>
      <c r="C45" s="15" t="s">
        <v>40</v>
      </c>
      <c r="D45" s="145">
        <f>58841352.27*12</f>
        <v>706096227.24</v>
      </c>
      <c r="E45" s="146">
        <v>0</v>
      </c>
      <c r="F45" s="146">
        <f>1659390.91*12</f>
        <v>19912690.919999998</v>
      </c>
      <c r="G45" s="146">
        <f>SUM(D45:F45)</f>
        <v>726008918.16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107"/>
      <c r="S45" s="97"/>
      <c r="T45" s="97"/>
      <c r="U45" s="23"/>
      <c r="W45" s="2"/>
      <c r="Y45" s="2"/>
    </row>
    <row r="46" spans="1:25" s="48" customFormat="1" ht="12.75">
      <c r="A46" s="62"/>
      <c r="B46" s="45">
        <v>412</v>
      </c>
      <c r="C46" s="45" t="s">
        <v>41</v>
      </c>
      <c r="D46" s="190">
        <f>10531601.82*12</f>
        <v>126379221.84</v>
      </c>
      <c r="E46" s="191">
        <v>0</v>
      </c>
      <c r="F46" s="191">
        <f>294698.82*12</f>
        <v>3536385.84</v>
      </c>
      <c r="G46" s="191">
        <f>SUM(D46:F46)</f>
        <v>129915607.68</v>
      </c>
      <c r="H46" s="91"/>
      <c r="I46" s="91"/>
      <c r="J46" s="70"/>
      <c r="K46" s="91"/>
      <c r="L46" s="91"/>
      <c r="M46" s="91"/>
      <c r="N46" s="91"/>
      <c r="O46" s="91"/>
      <c r="P46" s="91"/>
      <c r="Q46" s="70"/>
      <c r="R46" s="91"/>
      <c r="S46" s="97"/>
      <c r="T46" s="97"/>
      <c r="U46" s="57"/>
      <c r="V46" s="2"/>
      <c r="W46" s="2"/>
      <c r="Y46" s="49"/>
    </row>
    <row r="47" spans="1:25" s="48" customFormat="1" ht="12.75">
      <c r="A47" s="62"/>
      <c r="B47" s="45">
        <v>413</v>
      </c>
      <c r="C47" s="66" t="s">
        <v>42</v>
      </c>
      <c r="D47" s="193">
        <f>SUM(D48:D49)</f>
        <v>6531339.24</v>
      </c>
      <c r="E47" s="193">
        <f>SUM(E48:E49)</f>
        <v>0</v>
      </c>
      <c r="F47" s="193">
        <f>SUM(F48:F49)</f>
        <v>701734.92</v>
      </c>
      <c r="G47" s="191">
        <f>SUM(D47:F47)</f>
        <v>7233074.16</v>
      </c>
      <c r="H47" s="91"/>
      <c r="I47" s="91"/>
      <c r="J47" s="91"/>
      <c r="K47" s="91"/>
      <c r="L47" s="91"/>
      <c r="M47" s="91"/>
      <c r="N47" s="91"/>
      <c r="O47" s="91"/>
      <c r="P47" s="91"/>
      <c r="Q47" s="70"/>
      <c r="R47" s="91"/>
      <c r="S47" s="97"/>
      <c r="T47" s="97"/>
      <c r="U47" s="49"/>
      <c r="V47" s="49"/>
      <c r="W47" s="49"/>
      <c r="Y47" s="49"/>
    </row>
    <row r="48" spans="1:25" s="214" customFormat="1" ht="12.75">
      <c r="A48" s="210"/>
      <c r="B48" s="118">
        <v>413142</v>
      </c>
      <c r="C48" s="119" t="s">
        <v>194</v>
      </c>
      <c r="D48" s="211"/>
      <c r="E48" s="212"/>
      <c r="F48" s="213">
        <v>600000</v>
      </c>
      <c r="G48" s="195">
        <f>SUM(D48:F48)</f>
        <v>600000</v>
      </c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97"/>
      <c r="T48" s="97"/>
      <c r="U48" s="97"/>
      <c r="V48" s="97"/>
      <c r="W48" s="97"/>
      <c r="Y48" s="97"/>
    </row>
    <row r="49" spans="1:25" ht="12.75">
      <c r="A49" s="64"/>
      <c r="B49" s="63">
        <v>413151</v>
      </c>
      <c r="C49" s="73" t="s">
        <v>43</v>
      </c>
      <c r="D49" s="194">
        <f>544278.27*12</f>
        <v>6531339.24</v>
      </c>
      <c r="E49" s="195"/>
      <c r="F49" s="195">
        <f>8477.91*12</f>
        <v>101734.92</v>
      </c>
      <c r="G49" s="195">
        <f>SUM(D49:F49)</f>
        <v>6633074.16</v>
      </c>
      <c r="H49" s="90"/>
      <c r="I49" s="90"/>
      <c r="J49" s="90"/>
      <c r="K49" s="90"/>
      <c r="L49" s="90"/>
      <c r="M49" s="90"/>
      <c r="N49" s="90"/>
      <c r="O49" s="90"/>
      <c r="P49" s="90"/>
      <c r="Q49" s="70"/>
      <c r="R49" s="90"/>
      <c r="S49" s="97"/>
      <c r="T49" s="97"/>
      <c r="U49" s="2"/>
      <c r="W49" s="2"/>
      <c r="Y49" s="2"/>
    </row>
    <row r="50" spans="1:26" s="48" customFormat="1" ht="12.75">
      <c r="A50" s="78"/>
      <c r="B50" s="76">
        <v>414</v>
      </c>
      <c r="C50" s="76" t="s">
        <v>44</v>
      </c>
      <c r="D50" s="101">
        <f>SUM(D51:D57)</f>
        <v>5532500</v>
      </c>
      <c r="E50" s="101">
        <f>SUM(E51:E57)</f>
        <v>3000000</v>
      </c>
      <c r="F50" s="101">
        <f>SUM(F51:F57)</f>
        <v>550000</v>
      </c>
      <c r="G50" s="101">
        <f>SUM(G51:G57)</f>
        <v>9082500</v>
      </c>
      <c r="H50" s="91"/>
      <c r="I50" s="91"/>
      <c r="J50" s="91"/>
      <c r="K50" s="91"/>
      <c r="L50" s="91"/>
      <c r="M50" s="91"/>
      <c r="N50" s="91"/>
      <c r="O50" s="91"/>
      <c r="P50" s="91"/>
      <c r="Q50" s="70"/>
      <c r="R50" s="91"/>
      <c r="S50" s="97"/>
      <c r="T50" s="97"/>
      <c r="U50" s="49"/>
      <c r="V50" s="49"/>
      <c r="W50" s="49"/>
      <c r="Y50" s="49"/>
      <c r="Z50" s="49"/>
    </row>
    <row r="51" spans="1:26" s="48" customFormat="1" ht="12.75">
      <c r="A51" s="78"/>
      <c r="B51" s="139">
        <v>414111</v>
      </c>
      <c r="C51" s="139" t="s">
        <v>45</v>
      </c>
      <c r="D51" s="141"/>
      <c r="E51" s="140">
        <v>3000000</v>
      </c>
      <c r="F51" s="140"/>
      <c r="G51" s="142">
        <f>SUM(D51:F51)</f>
        <v>3000000</v>
      </c>
      <c r="H51" s="91"/>
      <c r="I51" s="91"/>
      <c r="J51" s="91"/>
      <c r="K51" s="91"/>
      <c r="L51" s="91"/>
      <c r="M51" s="91"/>
      <c r="N51" s="91"/>
      <c r="O51" s="91"/>
      <c r="P51" s="91"/>
      <c r="Q51" s="70"/>
      <c r="R51" s="91"/>
      <c r="S51" s="97"/>
      <c r="T51" s="97"/>
      <c r="U51" s="49"/>
      <c r="V51" s="49"/>
      <c r="W51" s="49"/>
      <c r="Y51" s="49"/>
      <c r="Z51" s="49"/>
    </row>
    <row r="52" spans="1:26" s="48" customFormat="1" ht="12.75">
      <c r="A52" s="78"/>
      <c r="B52" s="139">
        <v>414121</v>
      </c>
      <c r="C52" s="139" t="s">
        <v>38</v>
      </c>
      <c r="D52" s="141"/>
      <c r="E52" s="140"/>
      <c r="F52" s="140"/>
      <c r="G52" s="142">
        <f aca="true" t="shared" si="0" ref="G52:G57">SUM(D52:F52)</f>
        <v>0</v>
      </c>
      <c r="H52" s="91"/>
      <c r="I52" s="91"/>
      <c r="J52" s="91"/>
      <c r="K52" s="91"/>
      <c r="L52" s="91"/>
      <c r="M52" s="91"/>
      <c r="N52" s="91"/>
      <c r="O52" s="91"/>
      <c r="P52" s="91"/>
      <c r="Q52" s="70"/>
      <c r="R52" s="91"/>
      <c r="S52" s="97"/>
      <c r="T52" s="97"/>
      <c r="U52" s="49"/>
      <c r="V52" s="49"/>
      <c r="W52" s="49"/>
      <c r="Y52" s="49"/>
      <c r="Z52" s="49"/>
    </row>
    <row r="53" spans="1:26" s="48" customFormat="1" ht="12.75">
      <c r="A53" s="78"/>
      <c r="B53" s="139">
        <v>414131</v>
      </c>
      <c r="C53" s="139" t="s">
        <v>116</v>
      </c>
      <c r="D53" s="141">
        <v>32500</v>
      </c>
      <c r="E53" s="140"/>
      <c r="F53" s="140"/>
      <c r="G53" s="142">
        <f t="shared" si="0"/>
        <v>32500</v>
      </c>
      <c r="H53" s="91"/>
      <c r="I53" s="91"/>
      <c r="J53" s="91"/>
      <c r="K53" s="91"/>
      <c r="L53" s="91"/>
      <c r="M53" s="91"/>
      <c r="N53" s="91"/>
      <c r="O53" s="91"/>
      <c r="P53" s="91"/>
      <c r="Q53" s="70"/>
      <c r="R53" s="91"/>
      <c r="S53" s="97"/>
      <c r="T53" s="97"/>
      <c r="U53" s="49"/>
      <c r="V53" s="49"/>
      <c r="W53" s="49"/>
      <c r="Y53" s="49"/>
      <c r="Z53" s="49"/>
    </row>
    <row r="54" spans="1:26" s="48" customFormat="1" ht="12.75">
      <c r="A54" s="78"/>
      <c r="B54" s="139">
        <v>414211</v>
      </c>
      <c r="C54" s="139" t="s">
        <v>118</v>
      </c>
      <c r="D54" s="141"/>
      <c r="E54" s="140" t="s">
        <v>104</v>
      </c>
      <c r="F54" s="140">
        <v>350000</v>
      </c>
      <c r="G54" s="142">
        <f t="shared" si="0"/>
        <v>350000</v>
      </c>
      <c r="H54" s="91"/>
      <c r="I54" s="91"/>
      <c r="J54" s="91"/>
      <c r="K54" s="91"/>
      <c r="L54" s="91"/>
      <c r="M54" s="91"/>
      <c r="N54" s="91"/>
      <c r="O54" s="91"/>
      <c r="P54" s="91"/>
      <c r="Q54" s="70"/>
      <c r="R54" s="91"/>
      <c r="S54" s="97"/>
      <c r="T54" s="97"/>
      <c r="U54" s="49"/>
      <c r="V54" s="49"/>
      <c r="W54" s="49"/>
      <c r="Y54" s="49"/>
      <c r="Z54" s="49"/>
    </row>
    <row r="55" spans="1:26" s="48" customFormat="1" ht="12.75">
      <c r="A55" s="78"/>
      <c r="B55" s="139">
        <v>414311</v>
      </c>
      <c r="C55" s="139" t="s">
        <v>121</v>
      </c>
      <c r="D55" s="141">
        <v>5500000</v>
      </c>
      <c r="E55" s="140"/>
      <c r="F55" s="140"/>
      <c r="G55" s="142">
        <f t="shared" si="0"/>
        <v>5500000</v>
      </c>
      <c r="H55" s="91"/>
      <c r="I55" s="91"/>
      <c r="J55" s="91"/>
      <c r="K55" s="91"/>
      <c r="L55" s="91"/>
      <c r="M55" s="91"/>
      <c r="N55" s="91"/>
      <c r="O55" s="91"/>
      <c r="P55" s="91"/>
      <c r="Q55" s="70"/>
      <c r="R55" s="91"/>
      <c r="S55" s="97"/>
      <c r="T55" s="97"/>
      <c r="U55" s="49"/>
      <c r="V55" s="49"/>
      <c r="W55" s="49"/>
      <c r="Y55" s="49"/>
      <c r="Z55" s="49"/>
    </row>
    <row r="56" spans="1:26" s="48" customFormat="1" ht="12.75">
      <c r="A56" s="78"/>
      <c r="B56" s="139">
        <v>414313</v>
      </c>
      <c r="C56" s="139" t="s">
        <v>119</v>
      </c>
      <c r="D56" s="141"/>
      <c r="E56" s="140"/>
      <c r="F56" s="140">
        <v>100000</v>
      </c>
      <c r="G56" s="142">
        <f t="shared" si="0"/>
        <v>100000</v>
      </c>
      <c r="H56" s="91"/>
      <c r="I56" s="91"/>
      <c r="J56" s="91"/>
      <c r="K56" s="91"/>
      <c r="L56" s="91"/>
      <c r="M56" s="91"/>
      <c r="N56" s="91"/>
      <c r="O56" s="91"/>
      <c r="P56" s="91"/>
      <c r="Q56" s="70"/>
      <c r="R56" s="91"/>
      <c r="S56" s="97"/>
      <c r="T56" s="97"/>
      <c r="U56" s="49"/>
      <c r="V56" s="49"/>
      <c r="W56" s="49"/>
      <c r="Y56" s="49"/>
      <c r="Z56" s="49"/>
    </row>
    <row r="57" spans="1:26" s="48" customFormat="1" ht="12.75">
      <c r="A57" s="78"/>
      <c r="B57" s="139">
        <v>414419</v>
      </c>
      <c r="C57" s="139" t="s">
        <v>120</v>
      </c>
      <c r="D57" s="141"/>
      <c r="E57" s="140"/>
      <c r="F57" s="140">
        <v>100000</v>
      </c>
      <c r="G57" s="142">
        <f t="shared" si="0"/>
        <v>100000</v>
      </c>
      <c r="H57" s="91"/>
      <c r="I57" s="91"/>
      <c r="J57" s="91"/>
      <c r="K57" s="91"/>
      <c r="L57" s="91"/>
      <c r="M57" s="91"/>
      <c r="N57" s="91"/>
      <c r="O57" s="91"/>
      <c r="P57" s="91"/>
      <c r="Q57" s="70"/>
      <c r="R57" s="91"/>
      <c r="S57" s="97"/>
      <c r="T57" s="97"/>
      <c r="U57" s="49"/>
      <c r="V57" s="49"/>
      <c r="W57" s="49"/>
      <c r="Y57" s="49"/>
      <c r="Z57" s="49"/>
    </row>
    <row r="58" spans="1:26" s="48" customFormat="1" ht="12" customHeight="1">
      <c r="A58" s="78"/>
      <c r="B58" s="76">
        <v>415</v>
      </c>
      <c r="C58" s="76" t="s">
        <v>46</v>
      </c>
      <c r="D58" s="192">
        <f>SUM(D59)</f>
        <v>28118903.880000003</v>
      </c>
      <c r="E58" s="191">
        <f>SUM(E59)</f>
        <v>0</v>
      </c>
      <c r="F58" s="191">
        <f>SUM(F59)</f>
        <v>1221140.76</v>
      </c>
      <c r="G58" s="193">
        <f>SUM(G59)</f>
        <v>29340044.640000004</v>
      </c>
      <c r="H58" s="91"/>
      <c r="I58" s="91"/>
      <c r="J58" s="91"/>
      <c r="K58" s="91"/>
      <c r="L58" s="91"/>
      <c r="M58" s="91"/>
      <c r="N58" s="91"/>
      <c r="O58" s="91"/>
      <c r="P58" s="91"/>
      <c r="Q58" s="70"/>
      <c r="R58" s="91"/>
      <c r="S58" s="97"/>
      <c r="T58" s="97"/>
      <c r="U58" s="49"/>
      <c r="V58" s="49"/>
      <c r="W58" s="49"/>
      <c r="Y58" s="49"/>
      <c r="Z58" s="49"/>
    </row>
    <row r="59" spans="1:26" s="60" customFormat="1" ht="12.75">
      <c r="A59" s="79"/>
      <c r="B59" s="74">
        <v>415112</v>
      </c>
      <c r="C59" s="74" t="s">
        <v>28</v>
      </c>
      <c r="D59" s="196">
        <f>2343241.99*12</f>
        <v>28118903.880000003</v>
      </c>
      <c r="E59" s="197"/>
      <c r="F59" s="197">
        <f>101761.73*12</f>
        <v>1221140.76</v>
      </c>
      <c r="G59" s="197">
        <f>SUM(D59:F59)</f>
        <v>29340044.640000004</v>
      </c>
      <c r="H59" s="91"/>
      <c r="I59" s="91"/>
      <c r="J59" s="91"/>
      <c r="K59" s="91"/>
      <c r="L59" s="91"/>
      <c r="M59" s="91"/>
      <c r="N59" s="91"/>
      <c r="O59" s="91"/>
      <c r="P59" s="91"/>
      <c r="Q59" s="70"/>
      <c r="R59" s="89"/>
      <c r="S59" s="97"/>
      <c r="T59" s="97"/>
      <c r="U59" s="75"/>
      <c r="V59" s="61"/>
      <c r="W59" s="61"/>
      <c r="Y59" s="61"/>
      <c r="Z59" s="61"/>
    </row>
    <row r="60" spans="1:26" s="48" customFormat="1" ht="17.25" customHeight="1">
      <c r="A60" s="62"/>
      <c r="B60" s="45">
        <v>416</v>
      </c>
      <c r="C60" s="66" t="s">
        <v>47</v>
      </c>
      <c r="D60" s="99">
        <f>SUM(D61:D62)</f>
        <v>8400000</v>
      </c>
      <c r="E60" s="56">
        <f>SUM(E61:E62)</f>
        <v>0</v>
      </c>
      <c r="F60" s="100">
        <f>SUM(F61:F62)</f>
        <v>2650000</v>
      </c>
      <c r="G60" s="56">
        <f>SUM(G61:G62)</f>
        <v>11050000</v>
      </c>
      <c r="H60" s="91"/>
      <c r="I60" s="91"/>
      <c r="J60" s="91"/>
      <c r="K60" s="91"/>
      <c r="L60" s="91"/>
      <c r="M60" s="91"/>
      <c r="N60" s="91"/>
      <c r="O60" s="91"/>
      <c r="P60" s="91"/>
      <c r="Q60" s="96"/>
      <c r="R60" s="91"/>
      <c r="S60" s="97"/>
      <c r="T60" s="97"/>
      <c r="U60" s="49"/>
      <c r="V60" s="49"/>
      <c r="W60" s="49"/>
      <c r="Y60" s="49"/>
      <c r="Z60" s="49"/>
    </row>
    <row r="61" spans="1:26" s="60" customFormat="1" ht="17.25" customHeight="1">
      <c r="A61" s="65"/>
      <c r="B61" s="50">
        <v>416111</v>
      </c>
      <c r="C61" s="51" t="s">
        <v>99</v>
      </c>
      <c r="D61" s="71">
        <v>8400000</v>
      </c>
      <c r="E61" s="54"/>
      <c r="F61" s="54"/>
      <c r="G61" s="54">
        <f>SUM(D61:F61)</f>
        <v>8400000</v>
      </c>
      <c r="H61" s="91"/>
      <c r="I61" s="91"/>
      <c r="J61" s="91"/>
      <c r="K61" s="91"/>
      <c r="L61" s="91"/>
      <c r="M61" s="91"/>
      <c r="N61" s="91"/>
      <c r="O61" s="91"/>
      <c r="P61" s="91"/>
      <c r="Q61" s="70"/>
      <c r="R61" s="89"/>
      <c r="S61" s="97"/>
      <c r="T61" s="97"/>
      <c r="U61" s="55"/>
      <c r="V61" s="61"/>
      <c r="W61" s="61"/>
      <c r="Y61" s="61"/>
      <c r="Z61" s="61"/>
    </row>
    <row r="62" spans="1:26" s="60" customFormat="1" ht="12.75">
      <c r="A62" s="65"/>
      <c r="B62" s="50">
        <v>416131</v>
      </c>
      <c r="C62" s="119" t="s">
        <v>122</v>
      </c>
      <c r="D62" s="71"/>
      <c r="E62" s="54"/>
      <c r="F62" s="54">
        <v>2650000</v>
      </c>
      <c r="G62" s="54">
        <f>SUM(D62:F62)</f>
        <v>2650000</v>
      </c>
      <c r="H62" s="91"/>
      <c r="I62" s="91"/>
      <c r="J62" s="91"/>
      <c r="K62" s="91"/>
      <c r="L62" s="91"/>
      <c r="M62" s="91"/>
      <c r="N62" s="91"/>
      <c r="O62" s="91"/>
      <c r="P62" s="91"/>
      <c r="Q62" s="70"/>
      <c r="R62" s="89"/>
      <c r="S62" s="97"/>
      <c r="T62" s="97"/>
      <c r="U62" s="55"/>
      <c r="V62" s="61"/>
      <c r="W62" s="61"/>
      <c r="Y62" s="61"/>
      <c r="Z62" s="61"/>
    </row>
    <row r="63" spans="1:26" s="116" customFormat="1" ht="12.75">
      <c r="A63" s="80">
        <v>2</v>
      </c>
      <c r="B63" s="29">
        <v>42</v>
      </c>
      <c r="C63" s="147" t="s">
        <v>12</v>
      </c>
      <c r="D63" s="148">
        <f>D64+D86+D89+D103+D108+D134</f>
        <v>823994000</v>
      </c>
      <c r="E63" s="104">
        <f>E64+E86+E89+E103+E108+E134</f>
        <v>0</v>
      </c>
      <c r="F63" s="104">
        <f>F64+F86+F89+F103+F108+F134</f>
        <v>29585000</v>
      </c>
      <c r="G63" s="104">
        <f>G64+G86+G89+G103+G108+G134</f>
        <v>853579000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49"/>
      <c r="S63" s="150"/>
      <c r="T63" s="106"/>
      <c r="U63" s="115"/>
      <c r="V63" s="115"/>
      <c r="W63" s="115"/>
      <c r="Y63" s="115"/>
      <c r="Z63" s="115"/>
    </row>
    <row r="64" spans="1:26" ht="12.75">
      <c r="A64" s="64"/>
      <c r="B64" s="20">
        <v>421</v>
      </c>
      <c r="C64" s="20" t="s">
        <v>13</v>
      </c>
      <c r="D64" s="102">
        <f>SUM(D65:D85)</f>
        <v>88545000</v>
      </c>
      <c r="E64" s="16">
        <f>SUM(E65:E85)</f>
        <v>0</v>
      </c>
      <c r="F64" s="17">
        <f>SUM(F65:F85)</f>
        <v>1690000</v>
      </c>
      <c r="G64" s="16">
        <f>SUM(G65:G85)</f>
        <v>90235000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97"/>
      <c r="T64" s="97"/>
      <c r="U64" s="2"/>
      <c r="W64" s="2"/>
      <c r="Y64" s="2"/>
      <c r="Z64" s="2"/>
    </row>
    <row r="65" spans="1:26" s="159" customFormat="1" ht="12.75">
      <c r="A65" s="151"/>
      <c r="B65" s="160">
        <v>421111</v>
      </c>
      <c r="C65" s="160" t="s">
        <v>126</v>
      </c>
      <c r="D65" s="163">
        <v>2000000</v>
      </c>
      <c r="E65" s="154"/>
      <c r="F65" s="154">
        <v>200000</v>
      </c>
      <c r="G65" s="154">
        <f>SUM(D65:F65)</f>
        <v>2200000</v>
      </c>
      <c r="H65" s="131"/>
      <c r="I65" s="131"/>
      <c r="J65" s="131"/>
      <c r="K65" s="131"/>
      <c r="L65" s="131"/>
      <c r="M65" s="131"/>
      <c r="N65" s="131"/>
      <c r="O65" s="131"/>
      <c r="P65" s="131"/>
      <c r="Q65" s="155"/>
      <c r="R65" s="131"/>
      <c r="S65" s="156"/>
      <c r="T65" s="156"/>
      <c r="U65" s="161"/>
      <c r="V65" s="158"/>
      <c r="W65" s="158"/>
      <c r="Y65" s="158"/>
      <c r="Z65" s="158"/>
    </row>
    <row r="66" spans="1:26" s="159" customFormat="1" ht="12.75">
      <c r="A66" s="151"/>
      <c r="B66" s="160">
        <v>421121</v>
      </c>
      <c r="C66" s="160" t="s">
        <v>127</v>
      </c>
      <c r="D66" s="163"/>
      <c r="E66" s="154"/>
      <c r="F66" s="154">
        <v>90000</v>
      </c>
      <c r="G66" s="154">
        <f aca="true" t="shared" si="1" ref="G66:G85">SUM(D66:F66)</f>
        <v>90000</v>
      </c>
      <c r="H66" s="131"/>
      <c r="I66" s="131"/>
      <c r="J66" s="131"/>
      <c r="K66" s="131"/>
      <c r="L66" s="131"/>
      <c r="M66" s="131"/>
      <c r="N66" s="131"/>
      <c r="O66" s="131"/>
      <c r="P66" s="131"/>
      <c r="Q66" s="155"/>
      <c r="R66" s="131"/>
      <c r="S66" s="156"/>
      <c r="T66" s="156"/>
      <c r="U66" s="130"/>
      <c r="V66" s="158"/>
      <c r="W66" s="158"/>
      <c r="Y66" s="158"/>
      <c r="Z66" s="158"/>
    </row>
    <row r="67" spans="1:25" s="159" customFormat="1" ht="12.75">
      <c r="A67" s="151"/>
      <c r="B67" s="160">
        <v>421211</v>
      </c>
      <c r="C67" s="164" t="s">
        <v>50</v>
      </c>
      <c r="D67" s="163">
        <v>16600000</v>
      </c>
      <c r="E67" s="154"/>
      <c r="F67" s="154"/>
      <c r="G67" s="154">
        <f t="shared" si="1"/>
        <v>16600000</v>
      </c>
      <c r="H67" s="131"/>
      <c r="I67" s="131"/>
      <c r="J67" s="131"/>
      <c r="K67" s="131"/>
      <c r="L67" s="131"/>
      <c r="M67" s="131"/>
      <c r="N67" s="131"/>
      <c r="O67" s="131"/>
      <c r="P67" s="155"/>
      <c r="Q67" s="131"/>
      <c r="R67" s="156"/>
      <c r="S67" s="156"/>
      <c r="T67" s="161"/>
      <c r="U67" s="158"/>
      <c r="V67" s="158"/>
      <c r="X67" s="158"/>
      <c r="Y67" s="158"/>
    </row>
    <row r="68" spans="1:25" s="159" customFormat="1" ht="12.75">
      <c r="A68" s="151"/>
      <c r="B68" s="160">
        <v>421225</v>
      </c>
      <c r="C68" s="164" t="s">
        <v>70</v>
      </c>
      <c r="D68" s="163">
        <v>39900000</v>
      </c>
      <c r="E68" s="154"/>
      <c r="F68" s="154">
        <v>1200000</v>
      </c>
      <c r="G68" s="154">
        <f t="shared" si="1"/>
        <v>41100000</v>
      </c>
      <c r="H68" s="131"/>
      <c r="I68" s="131"/>
      <c r="J68" s="131"/>
      <c r="K68" s="131"/>
      <c r="L68" s="131"/>
      <c r="M68" s="131"/>
      <c r="N68" s="131"/>
      <c r="O68" s="131"/>
      <c r="P68" s="155"/>
      <c r="Q68" s="131"/>
      <c r="R68" s="156"/>
      <c r="S68" s="156"/>
      <c r="T68" s="161"/>
      <c r="U68" s="158"/>
      <c r="V68" s="158"/>
      <c r="X68" s="158"/>
      <c r="Y68" s="158"/>
    </row>
    <row r="69" spans="1:25" s="159" customFormat="1" ht="12.75">
      <c r="A69" s="151"/>
      <c r="B69" s="152">
        <v>421311</v>
      </c>
      <c r="C69" s="153" t="s">
        <v>100</v>
      </c>
      <c r="D69" s="143">
        <v>9000000</v>
      </c>
      <c r="E69" s="144"/>
      <c r="F69" s="144">
        <v>200000</v>
      </c>
      <c r="G69" s="154">
        <f t="shared" si="1"/>
        <v>9200000</v>
      </c>
      <c r="H69" s="131"/>
      <c r="I69" s="131"/>
      <c r="J69" s="131"/>
      <c r="K69" s="131"/>
      <c r="L69" s="131"/>
      <c r="M69" s="131"/>
      <c r="N69" s="131"/>
      <c r="O69" s="131"/>
      <c r="P69" s="155"/>
      <c r="Q69" s="131"/>
      <c r="R69" s="156"/>
      <c r="S69" s="156"/>
      <c r="T69" s="157"/>
      <c r="U69" s="158"/>
      <c r="V69" s="158"/>
      <c r="X69" s="158"/>
      <c r="Y69" s="158"/>
    </row>
    <row r="70" spans="1:25" s="159" customFormat="1" ht="12.75">
      <c r="A70" s="151"/>
      <c r="B70" s="152">
        <v>421321</v>
      </c>
      <c r="C70" s="152" t="s">
        <v>51</v>
      </c>
      <c r="D70" s="143">
        <v>400000</v>
      </c>
      <c r="E70" s="144"/>
      <c r="F70" s="144"/>
      <c r="G70" s="154">
        <f t="shared" si="1"/>
        <v>400000</v>
      </c>
      <c r="H70" s="131"/>
      <c r="I70" s="131"/>
      <c r="J70" s="131"/>
      <c r="K70" s="131"/>
      <c r="L70" s="131"/>
      <c r="M70" s="131"/>
      <c r="N70" s="131"/>
      <c r="O70" s="131"/>
      <c r="P70" s="155"/>
      <c r="Q70" s="131"/>
      <c r="R70" s="156"/>
      <c r="S70" s="156"/>
      <c r="T70" s="157"/>
      <c r="U70" s="158"/>
      <c r="V70" s="158"/>
      <c r="X70" s="158"/>
      <c r="Y70" s="158"/>
    </row>
    <row r="71" spans="1:25" s="159" customFormat="1" ht="12.75">
      <c r="A71" s="151"/>
      <c r="B71" s="152">
        <v>421322</v>
      </c>
      <c r="C71" s="153" t="s">
        <v>101</v>
      </c>
      <c r="D71" s="143">
        <v>45000</v>
      </c>
      <c r="E71" s="144"/>
      <c r="F71" s="144"/>
      <c r="G71" s="154">
        <f t="shared" si="1"/>
        <v>45000</v>
      </c>
      <c r="H71" s="131"/>
      <c r="I71" s="131"/>
      <c r="J71" s="131"/>
      <c r="K71" s="131"/>
      <c r="L71" s="131"/>
      <c r="M71" s="131"/>
      <c r="N71" s="131"/>
      <c r="O71" s="131"/>
      <c r="P71" s="155"/>
      <c r="Q71" s="131"/>
      <c r="R71" s="156"/>
      <c r="S71" s="156"/>
      <c r="T71" s="157"/>
      <c r="U71" s="158"/>
      <c r="V71" s="158"/>
      <c r="X71" s="158"/>
      <c r="Y71" s="158"/>
    </row>
    <row r="72" spans="1:25" s="159" customFormat="1" ht="12.75">
      <c r="A72" s="151"/>
      <c r="B72" s="152">
        <v>421323</v>
      </c>
      <c r="C72" s="153" t="s">
        <v>123</v>
      </c>
      <c r="D72" s="143">
        <v>5100000</v>
      </c>
      <c r="E72" s="144"/>
      <c r="F72" s="144"/>
      <c r="G72" s="154">
        <f t="shared" si="1"/>
        <v>5100000</v>
      </c>
      <c r="H72" s="131"/>
      <c r="I72" s="131"/>
      <c r="J72" s="131"/>
      <c r="K72" s="131"/>
      <c r="L72" s="131"/>
      <c r="M72" s="131"/>
      <c r="N72" s="131"/>
      <c r="O72" s="131"/>
      <c r="P72" s="155"/>
      <c r="Q72" s="131"/>
      <c r="R72" s="156"/>
      <c r="S72" s="156"/>
      <c r="T72" s="157"/>
      <c r="U72" s="158"/>
      <c r="V72" s="158"/>
      <c r="X72" s="158"/>
      <c r="Y72" s="158"/>
    </row>
    <row r="73" spans="1:25" s="159" customFormat="1" ht="12.75">
      <c r="A73" s="151"/>
      <c r="B73" s="152">
        <v>421324</v>
      </c>
      <c r="C73" s="152" t="s">
        <v>52</v>
      </c>
      <c r="D73" s="143">
        <v>1800000</v>
      </c>
      <c r="E73" s="144"/>
      <c r="F73" s="144"/>
      <c r="G73" s="154">
        <f t="shared" si="1"/>
        <v>1800000</v>
      </c>
      <c r="H73" s="131"/>
      <c r="I73" s="131"/>
      <c r="J73" s="131"/>
      <c r="K73" s="131"/>
      <c r="L73" s="131"/>
      <c r="M73" s="131"/>
      <c r="N73" s="131"/>
      <c r="O73" s="131"/>
      <c r="P73" s="155"/>
      <c r="Q73" s="131"/>
      <c r="R73" s="156"/>
      <c r="S73" s="156"/>
      <c r="T73" s="157"/>
      <c r="U73" s="158"/>
      <c r="V73" s="158"/>
      <c r="X73" s="158"/>
      <c r="Y73" s="158"/>
    </row>
    <row r="74" spans="1:25" s="159" customFormat="1" ht="12.75">
      <c r="A74" s="151"/>
      <c r="B74" s="152">
        <v>421325</v>
      </c>
      <c r="C74" s="152" t="s">
        <v>53</v>
      </c>
      <c r="D74" s="143">
        <v>3600000</v>
      </c>
      <c r="E74" s="144"/>
      <c r="F74" s="144"/>
      <c r="G74" s="154">
        <f t="shared" si="1"/>
        <v>3600000</v>
      </c>
      <c r="H74" s="131"/>
      <c r="I74" s="131"/>
      <c r="J74" s="131"/>
      <c r="K74" s="131"/>
      <c r="L74" s="131"/>
      <c r="M74" s="131"/>
      <c r="N74" s="131"/>
      <c r="O74" s="131"/>
      <c r="P74" s="155"/>
      <c r="Q74" s="131"/>
      <c r="R74" s="156"/>
      <c r="S74" s="156"/>
      <c r="T74" s="157"/>
      <c r="U74" s="158"/>
      <c r="V74" s="158"/>
      <c r="X74" s="158"/>
      <c r="Y74" s="158"/>
    </row>
    <row r="75" spans="1:25" s="159" customFormat="1" ht="12.75">
      <c r="A75" s="151"/>
      <c r="B75" s="152">
        <v>421391</v>
      </c>
      <c r="C75" s="152" t="s">
        <v>54</v>
      </c>
      <c r="D75" s="143">
        <v>135000</v>
      </c>
      <c r="E75" s="144"/>
      <c r="F75" s="144"/>
      <c r="G75" s="154">
        <f t="shared" si="1"/>
        <v>135000</v>
      </c>
      <c r="H75" s="131"/>
      <c r="I75" s="131"/>
      <c r="J75" s="131"/>
      <c r="K75" s="131"/>
      <c r="L75" s="131"/>
      <c r="M75" s="131"/>
      <c r="N75" s="131"/>
      <c r="O75" s="131"/>
      <c r="P75" s="155"/>
      <c r="Q75" s="131"/>
      <c r="R75" s="156"/>
      <c r="S75" s="156"/>
      <c r="T75" s="157"/>
      <c r="U75" s="158"/>
      <c r="V75" s="158"/>
      <c r="X75" s="158"/>
      <c r="Y75" s="158"/>
    </row>
    <row r="76" spans="1:25" s="159" customFormat="1" ht="12.75">
      <c r="A76" s="151"/>
      <c r="B76" s="152">
        <v>421392</v>
      </c>
      <c r="C76" s="152" t="s">
        <v>55</v>
      </c>
      <c r="D76" s="143">
        <v>50000</v>
      </c>
      <c r="E76" s="144"/>
      <c r="F76" s="144"/>
      <c r="G76" s="154">
        <f t="shared" si="1"/>
        <v>50000</v>
      </c>
      <c r="H76" s="131"/>
      <c r="I76" s="131"/>
      <c r="J76" s="131"/>
      <c r="K76" s="131"/>
      <c r="L76" s="131"/>
      <c r="M76" s="131"/>
      <c r="N76" s="131"/>
      <c r="O76" s="131"/>
      <c r="P76" s="155"/>
      <c r="Q76" s="131"/>
      <c r="R76" s="156"/>
      <c r="S76" s="156"/>
      <c r="T76" s="157"/>
      <c r="U76" s="158"/>
      <c r="V76" s="158"/>
      <c r="X76" s="158"/>
      <c r="Y76" s="158"/>
    </row>
    <row r="77" spans="1:25" s="159" customFormat="1" ht="12.75">
      <c r="A77" s="151"/>
      <c r="B77" s="152">
        <v>421411</v>
      </c>
      <c r="C77" s="160" t="s">
        <v>56</v>
      </c>
      <c r="D77" s="143">
        <v>2900000</v>
      </c>
      <c r="E77" s="144"/>
      <c r="F77" s="144"/>
      <c r="G77" s="154">
        <f t="shared" si="1"/>
        <v>2900000</v>
      </c>
      <c r="H77" s="131"/>
      <c r="I77" s="131"/>
      <c r="J77" s="131"/>
      <c r="K77" s="131"/>
      <c r="L77" s="131"/>
      <c r="M77" s="131"/>
      <c r="N77" s="131"/>
      <c r="O77" s="131"/>
      <c r="P77" s="155"/>
      <c r="Q77" s="131"/>
      <c r="R77" s="156"/>
      <c r="S77" s="156"/>
      <c r="T77" s="161"/>
      <c r="U77" s="158"/>
      <c r="V77" s="158"/>
      <c r="X77" s="158"/>
      <c r="Y77" s="158"/>
    </row>
    <row r="78" spans="1:25" s="159" customFormat="1" ht="15" customHeight="1">
      <c r="A78" s="151"/>
      <c r="B78" s="152">
        <v>421412</v>
      </c>
      <c r="C78" s="160" t="s">
        <v>57</v>
      </c>
      <c r="D78" s="143">
        <v>570000</v>
      </c>
      <c r="E78" s="144"/>
      <c r="F78" s="144"/>
      <c r="G78" s="154">
        <f t="shared" si="1"/>
        <v>570000</v>
      </c>
      <c r="H78" s="131"/>
      <c r="I78" s="131"/>
      <c r="J78" s="131"/>
      <c r="K78" s="131"/>
      <c r="L78" s="131"/>
      <c r="M78" s="131"/>
      <c r="N78" s="131"/>
      <c r="O78" s="131"/>
      <c r="P78" s="155"/>
      <c r="Q78" s="131"/>
      <c r="R78" s="156"/>
      <c r="S78" s="156"/>
      <c r="T78" s="161"/>
      <c r="U78" s="158"/>
      <c r="V78" s="158"/>
      <c r="X78" s="158"/>
      <c r="Y78" s="158"/>
    </row>
    <row r="79" spans="1:25" s="159" customFormat="1" ht="12.75">
      <c r="A79" s="151"/>
      <c r="B79" s="152">
        <v>421414</v>
      </c>
      <c r="C79" s="160" t="s">
        <v>58</v>
      </c>
      <c r="D79" s="143">
        <v>720000</v>
      </c>
      <c r="E79" s="144"/>
      <c r="F79" s="144"/>
      <c r="G79" s="154">
        <f t="shared" si="1"/>
        <v>720000</v>
      </c>
      <c r="H79" s="131"/>
      <c r="I79" s="131"/>
      <c r="J79" s="131"/>
      <c r="K79" s="131"/>
      <c r="L79" s="131"/>
      <c r="M79" s="131"/>
      <c r="N79" s="131"/>
      <c r="O79" s="131"/>
      <c r="P79" s="155"/>
      <c r="Q79" s="131"/>
      <c r="R79" s="156"/>
      <c r="S79" s="156"/>
      <c r="T79" s="161"/>
      <c r="U79" s="158"/>
      <c r="V79" s="158"/>
      <c r="X79" s="158"/>
      <c r="Y79" s="158"/>
    </row>
    <row r="80" spans="1:25" s="159" customFormat="1" ht="12.75">
      <c r="A80" s="151"/>
      <c r="B80" s="152">
        <v>421421</v>
      </c>
      <c r="C80" s="160" t="s">
        <v>59</v>
      </c>
      <c r="D80" s="143">
        <v>185000</v>
      </c>
      <c r="E80" s="144"/>
      <c r="F80" s="144"/>
      <c r="G80" s="154">
        <f t="shared" si="1"/>
        <v>185000</v>
      </c>
      <c r="H80" s="131"/>
      <c r="I80" s="131"/>
      <c r="J80" s="131"/>
      <c r="K80" s="131"/>
      <c r="L80" s="131"/>
      <c r="M80" s="131"/>
      <c r="N80" s="131"/>
      <c r="O80" s="131"/>
      <c r="P80" s="155"/>
      <c r="Q80" s="131"/>
      <c r="R80" s="156"/>
      <c r="S80" s="156"/>
      <c r="T80" s="161"/>
      <c r="U80" s="158"/>
      <c r="V80" s="158"/>
      <c r="X80" s="158"/>
      <c r="Y80" s="158"/>
    </row>
    <row r="81" spans="1:25" s="159" customFormat="1" ht="12.75">
      <c r="A81" s="151"/>
      <c r="B81" s="152">
        <v>421512</v>
      </c>
      <c r="C81" s="162" t="s">
        <v>60</v>
      </c>
      <c r="D81" s="143">
        <v>55000</v>
      </c>
      <c r="E81" s="144"/>
      <c r="F81" s="144"/>
      <c r="G81" s="154">
        <f t="shared" si="1"/>
        <v>55000</v>
      </c>
      <c r="H81" s="131"/>
      <c r="I81" s="131"/>
      <c r="J81" s="131"/>
      <c r="K81" s="131"/>
      <c r="L81" s="131"/>
      <c r="M81" s="131"/>
      <c r="N81" s="131"/>
      <c r="O81" s="131"/>
      <c r="P81" s="155"/>
      <c r="Q81" s="131"/>
      <c r="R81" s="156"/>
      <c r="S81" s="156"/>
      <c r="T81" s="157"/>
      <c r="U81" s="158"/>
      <c r="V81" s="158"/>
      <c r="X81" s="158"/>
      <c r="Y81" s="158"/>
    </row>
    <row r="82" spans="1:25" s="159" customFormat="1" ht="12.75">
      <c r="A82" s="151"/>
      <c r="B82" s="152">
        <v>421513</v>
      </c>
      <c r="C82" s="162" t="s">
        <v>124</v>
      </c>
      <c r="D82" s="143">
        <v>4760000</v>
      </c>
      <c r="E82" s="144"/>
      <c r="F82" s="144"/>
      <c r="G82" s="154">
        <f t="shared" si="1"/>
        <v>4760000</v>
      </c>
      <c r="H82" s="131"/>
      <c r="I82" s="131"/>
      <c r="J82" s="131"/>
      <c r="K82" s="131"/>
      <c r="L82" s="131"/>
      <c r="M82" s="131"/>
      <c r="N82" s="131"/>
      <c r="O82" s="131"/>
      <c r="P82" s="155"/>
      <c r="Q82" s="131"/>
      <c r="R82" s="156"/>
      <c r="S82" s="156"/>
      <c r="T82" s="157"/>
      <c r="U82" s="158"/>
      <c r="V82" s="158"/>
      <c r="X82" s="158"/>
      <c r="Y82" s="158"/>
    </row>
    <row r="83" spans="1:25" s="159" customFormat="1" ht="12.75">
      <c r="A83" s="151"/>
      <c r="B83" s="152">
        <v>421521</v>
      </c>
      <c r="C83" s="162" t="s">
        <v>61</v>
      </c>
      <c r="D83" s="143">
        <v>440000</v>
      </c>
      <c r="E83" s="144"/>
      <c r="F83" s="144"/>
      <c r="G83" s="154">
        <f t="shared" si="1"/>
        <v>440000</v>
      </c>
      <c r="H83" s="131"/>
      <c r="I83" s="131"/>
      <c r="J83" s="131"/>
      <c r="K83" s="131"/>
      <c r="L83" s="131"/>
      <c r="M83" s="131"/>
      <c r="N83" s="131"/>
      <c r="O83" s="131"/>
      <c r="P83" s="155"/>
      <c r="Q83" s="131"/>
      <c r="R83" s="156"/>
      <c r="S83" s="156"/>
      <c r="T83" s="157"/>
      <c r="U83" s="158"/>
      <c r="V83" s="158"/>
      <c r="X83" s="158"/>
      <c r="Y83" s="158"/>
    </row>
    <row r="84" spans="1:25" s="159" customFormat="1" ht="12.75">
      <c r="A84" s="151"/>
      <c r="B84" s="152">
        <v>421523</v>
      </c>
      <c r="C84" s="162" t="s">
        <v>125</v>
      </c>
      <c r="D84" s="143">
        <v>35000</v>
      </c>
      <c r="E84" s="144"/>
      <c r="F84" s="144"/>
      <c r="G84" s="154">
        <f t="shared" si="1"/>
        <v>35000</v>
      </c>
      <c r="H84" s="131"/>
      <c r="I84" s="131"/>
      <c r="J84" s="131"/>
      <c r="K84" s="131"/>
      <c r="L84" s="131"/>
      <c r="M84" s="131"/>
      <c r="N84" s="131"/>
      <c r="O84" s="131"/>
      <c r="P84" s="155"/>
      <c r="Q84" s="131"/>
      <c r="R84" s="156"/>
      <c r="S84" s="156"/>
      <c r="T84" s="157"/>
      <c r="U84" s="158"/>
      <c r="V84" s="158"/>
      <c r="X84" s="158"/>
      <c r="Y84" s="158"/>
    </row>
    <row r="85" spans="1:24" s="159" customFormat="1" ht="12.75">
      <c r="A85" s="151"/>
      <c r="B85" s="152">
        <v>421911</v>
      </c>
      <c r="C85" s="165" t="s">
        <v>128</v>
      </c>
      <c r="D85" s="143">
        <v>250000</v>
      </c>
      <c r="E85" s="144"/>
      <c r="F85" s="144"/>
      <c r="G85" s="154">
        <f t="shared" si="1"/>
        <v>250000</v>
      </c>
      <c r="H85" s="131"/>
      <c r="I85" s="131"/>
      <c r="J85" s="131"/>
      <c r="K85" s="131"/>
      <c r="L85" s="131"/>
      <c r="M85" s="131"/>
      <c r="N85" s="131"/>
      <c r="O85" s="131"/>
      <c r="P85" s="155"/>
      <c r="Q85" s="131"/>
      <c r="R85" s="156"/>
      <c r="S85" s="156"/>
      <c r="T85" s="157"/>
      <c r="U85" s="158"/>
      <c r="V85" s="158"/>
      <c r="X85" s="158"/>
    </row>
    <row r="86" spans="1:25" s="116" customFormat="1" ht="12.75">
      <c r="A86" s="80"/>
      <c r="B86" s="215">
        <v>422</v>
      </c>
      <c r="C86" s="215" t="s">
        <v>14</v>
      </c>
      <c r="D86" s="103">
        <f>SUM(D87:D88)</f>
        <v>0</v>
      </c>
      <c r="E86" s="104">
        <f>SUM(E87:E88)</f>
        <v>0</v>
      </c>
      <c r="F86" s="28">
        <f>SUM(F87:F88)</f>
        <v>135000</v>
      </c>
      <c r="G86" s="104">
        <f>SUM(G87:G88)</f>
        <v>135000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4"/>
      <c r="S86" s="114"/>
      <c r="T86" s="115"/>
      <c r="U86" s="115"/>
      <c r="V86" s="115"/>
      <c r="X86" s="115"/>
      <c r="Y86" s="115"/>
    </row>
    <row r="87" spans="1:24" s="159" customFormat="1" ht="12.75">
      <c r="A87" s="151"/>
      <c r="B87" s="152">
        <v>422121</v>
      </c>
      <c r="C87" s="152" t="s">
        <v>62</v>
      </c>
      <c r="D87" s="143"/>
      <c r="E87" s="144"/>
      <c r="F87" s="144">
        <v>15000</v>
      </c>
      <c r="G87" s="144">
        <f>SUM(D87:F87)</f>
        <v>15000</v>
      </c>
      <c r="H87" s="131"/>
      <c r="I87" s="131"/>
      <c r="J87" s="131"/>
      <c r="K87" s="131"/>
      <c r="L87" s="131"/>
      <c r="M87" s="131"/>
      <c r="N87" s="131"/>
      <c r="O87" s="131"/>
      <c r="P87" s="155"/>
      <c r="Q87" s="131"/>
      <c r="R87" s="156"/>
      <c r="S87" s="156"/>
      <c r="T87" s="161"/>
      <c r="U87" s="158"/>
      <c r="V87" s="158"/>
      <c r="X87" s="158"/>
    </row>
    <row r="88" spans="1:24" s="159" customFormat="1" ht="12.75">
      <c r="A88" s="151"/>
      <c r="B88" s="152">
        <v>422131</v>
      </c>
      <c r="C88" s="152" t="s">
        <v>63</v>
      </c>
      <c r="D88" s="143"/>
      <c r="E88" s="144"/>
      <c r="F88" s="144">
        <v>120000</v>
      </c>
      <c r="G88" s="144">
        <f>SUM(D88:F88)</f>
        <v>120000</v>
      </c>
      <c r="H88" s="131"/>
      <c r="I88" s="131"/>
      <c r="J88" s="131"/>
      <c r="K88" s="131"/>
      <c r="L88" s="131"/>
      <c r="M88" s="131"/>
      <c r="N88" s="131"/>
      <c r="O88" s="131"/>
      <c r="P88" s="155"/>
      <c r="Q88" s="131"/>
      <c r="R88" s="156"/>
      <c r="S88" s="156"/>
      <c r="T88" s="161"/>
      <c r="U88" s="158"/>
      <c r="V88" s="158"/>
      <c r="X88" s="158"/>
    </row>
    <row r="89" spans="1:24" ht="12.75">
      <c r="A89" s="64"/>
      <c r="B89" s="20">
        <v>423</v>
      </c>
      <c r="C89" s="20" t="s">
        <v>15</v>
      </c>
      <c r="D89" s="102">
        <f>SUM(D90:D102)</f>
        <v>8700000</v>
      </c>
      <c r="E89" s="16">
        <f>SUM(E91:E102)</f>
        <v>0</v>
      </c>
      <c r="F89" s="17">
        <f>SUM(F91:F102)</f>
        <v>10560000</v>
      </c>
      <c r="G89" s="16">
        <f>SUM(G90:G102)</f>
        <v>19260000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97"/>
      <c r="S89" s="97"/>
      <c r="U89" s="2"/>
      <c r="X89" s="2"/>
    </row>
    <row r="90" spans="1:24" s="222" customFormat="1" ht="12.75">
      <c r="A90" s="218"/>
      <c r="B90" s="167">
        <v>423191</v>
      </c>
      <c r="C90" s="167" t="s">
        <v>129</v>
      </c>
      <c r="D90" s="219">
        <v>500000</v>
      </c>
      <c r="E90" s="220"/>
      <c r="F90" s="221"/>
      <c r="G90" s="220">
        <f>SUM(D90:F90)</f>
        <v>500000</v>
      </c>
      <c r="H90" s="170" t="s">
        <v>189</v>
      </c>
      <c r="I90" s="170"/>
      <c r="J90" s="170"/>
      <c r="K90" s="170"/>
      <c r="L90" s="170"/>
      <c r="M90" s="170"/>
      <c r="N90" s="170"/>
      <c r="O90" s="170"/>
      <c r="P90" s="170"/>
      <c r="Q90" s="170"/>
      <c r="R90" s="156"/>
      <c r="S90" s="156"/>
      <c r="T90" s="156"/>
      <c r="U90" s="156"/>
      <c r="V90" s="156"/>
      <c r="X90" s="156"/>
    </row>
    <row r="91" spans="1:24" s="159" customFormat="1" ht="12.75">
      <c r="A91" s="151"/>
      <c r="B91" s="152">
        <v>423211</v>
      </c>
      <c r="C91" s="152" t="s">
        <v>65</v>
      </c>
      <c r="D91" s="143">
        <v>4100000</v>
      </c>
      <c r="E91" s="144"/>
      <c r="F91" s="144"/>
      <c r="G91" s="144">
        <f>SUM(D91:F91)</f>
        <v>4100000</v>
      </c>
      <c r="H91" s="131" t="s">
        <v>130</v>
      </c>
      <c r="I91" s="131"/>
      <c r="J91" s="131"/>
      <c r="K91" s="131"/>
      <c r="L91" s="131"/>
      <c r="M91" s="131"/>
      <c r="N91" s="131"/>
      <c r="O91" s="131"/>
      <c r="P91" s="155"/>
      <c r="Q91" s="131"/>
      <c r="R91" s="156"/>
      <c r="S91" s="156"/>
      <c r="T91" s="157"/>
      <c r="U91" s="158"/>
      <c r="V91" s="158"/>
      <c r="X91" s="158"/>
    </row>
    <row r="92" spans="1:24" s="159" customFormat="1" ht="12.75">
      <c r="A92" s="151"/>
      <c r="B92" s="152">
        <v>423221</v>
      </c>
      <c r="C92" s="152" t="s">
        <v>64</v>
      </c>
      <c r="D92" s="143">
        <v>50000</v>
      </c>
      <c r="E92" s="144"/>
      <c r="F92" s="144"/>
      <c r="G92" s="144">
        <f aca="true" t="shared" si="2" ref="G92:G102">SUM(D92:F92)</f>
        <v>50000</v>
      </c>
      <c r="H92" s="131"/>
      <c r="I92" s="131"/>
      <c r="J92" s="131"/>
      <c r="K92" s="131"/>
      <c r="L92" s="131"/>
      <c r="M92" s="131"/>
      <c r="N92" s="131"/>
      <c r="O92" s="131"/>
      <c r="P92" s="155"/>
      <c r="Q92" s="131"/>
      <c r="R92" s="156"/>
      <c r="S92" s="156"/>
      <c r="T92" s="157"/>
      <c r="U92" s="158"/>
      <c r="V92" s="158"/>
      <c r="X92" s="158"/>
    </row>
    <row r="93" spans="1:24" s="159" customFormat="1" ht="12.75">
      <c r="A93" s="151"/>
      <c r="B93" s="152">
        <v>423311</v>
      </c>
      <c r="C93" s="152" t="s">
        <v>16</v>
      </c>
      <c r="D93" s="143"/>
      <c r="E93" s="144"/>
      <c r="F93" s="144">
        <v>400000</v>
      </c>
      <c r="G93" s="144">
        <f t="shared" si="2"/>
        <v>400000</v>
      </c>
      <c r="H93" s="131"/>
      <c r="I93" s="131"/>
      <c r="J93" s="131"/>
      <c r="K93" s="131"/>
      <c r="L93" s="131"/>
      <c r="M93" s="131"/>
      <c r="N93" s="131"/>
      <c r="O93" s="131"/>
      <c r="P93" s="155"/>
      <c r="Q93" s="131"/>
      <c r="R93" s="156"/>
      <c r="S93" s="156"/>
      <c r="T93" s="157"/>
      <c r="U93" s="158"/>
      <c r="V93" s="158"/>
      <c r="X93" s="158"/>
    </row>
    <row r="94" spans="1:24" s="159" customFormat="1" ht="12.75">
      <c r="A94" s="151"/>
      <c r="B94" s="152">
        <v>423321</v>
      </c>
      <c r="C94" s="152" t="s">
        <v>66</v>
      </c>
      <c r="D94" s="143"/>
      <c r="E94" s="144"/>
      <c r="F94" s="144">
        <v>70000</v>
      </c>
      <c r="G94" s="144">
        <f t="shared" si="2"/>
        <v>70000</v>
      </c>
      <c r="H94" s="131"/>
      <c r="I94" s="131"/>
      <c r="J94" s="131"/>
      <c r="K94" s="131"/>
      <c r="L94" s="131"/>
      <c r="M94" s="131"/>
      <c r="N94" s="131"/>
      <c r="O94" s="131"/>
      <c r="P94" s="155"/>
      <c r="Q94" s="131"/>
      <c r="R94" s="156"/>
      <c r="S94" s="156"/>
      <c r="T94" s="157"/>
      <c r="U94" s="158"/>
      <c r="V94" s="158"/>
      <c r="X94" s="158"/>
    </row>
    <row r="95" spans="1:24" s="159" customFormat="1" ht="12.75">
      <c r="A95" s="151"/>
      <c r="B95" s="152">
        <v>423322</v>
      </c>
      <c r="C95" s="160" t="s">
        <v>131</v>
      </c>
      <c r="D95" s="143"/>
      <c r="E95" s="144"/>
      <c r="F95" s="144">
        <v>90000</v>
      </c>
      <c r="G95" s="144">
        <f t="shared" si="2"/>
        <v>90000</v>
      </c>
      <c r="H95" s="131"/>
      <c r="I95" s="131"/>
      <c r="J95" s="131"/>
      <c r="K95" s="131"/>
      <c r="L95" s="131"/>
      <c r="M95" s="131"/>
      <c r="N95" s="131"/>
      <c r="O95" s="131"/>
      <c r="P95" s="155"/>
      <c r="Q95" s="131"/>
      <c r="R95" s="156"/>
      <c r="S95" s="156"/>
      <c r="T95" s="157"/>
      <c r="U95" s="158"/>
      <c r="V95" s="158"/>
      <c r="X95" s="158"/>
    </row>
    <row r="96" spans="1:24" s="159" customFormat="1" ht="12.75">
      <c r="A96" s="151"/>
      <c r="B96" s="152">
        <v>423391</v>
      </c>
      <c r="C96" s="160" t="s">
        <v>132</v>
      </c>
      <c r="D96" s="143"/>
      <c r="E96" s="144"/>
      <c r="F96" s="144">
        <v>4000000</v>
      </c>
      <c r="G96" s="144">
        <f t="shared" si="2"/>
        <v>4000000</v>
      </c>
      <c r="H96" s="131" t="s">
        <v>134</v>
      </c>
      <c r="I96" s="131"/>
      <c r="J96" s="131"/>
      <c r="K96" s="131"/>
      <c r="L96" s="131"/>
      <c r="M96" s="131"/>
      <c r="N96" s="131"/>
      <c r="O96" s="131"/>
      <c r="P96" s="155"/>
      <c r="Q96" s="131"/>
      <c r="R96" s="156"/>
      <c r="S96" s="156"/>
      <c r="T96" s="157"/>
      <c r="U96" s="158"/>
      <c r="V96" s="158"/>
      <c r="X96" s="158"/>
    </row>
    <row r="97" spans="1:24" s="159" customFormat="1" ht="12.75">
      <c r="A97" s="151"/>
      <c r="B97" s="152">
        <v>423399</v>
      </c>
      <c r="C97" s="152" t="s">
        <v>133</v>
      </c>
      <c r="D97" s="143"/>
      <c r="E97" s="144"/>
      <c r="F97" s="144">
        <v>1000000</v>
      </c>
      <c r="G97" s="144">
        <f t="shared" si="2"/>
        <v>1000000</v>
      </c>
      <c r="H97" s="131"/>
      <c r="I97" s="131"/>
      <c r="J97" s="131"/>
      <c r="K97" s="131"/>
      <c r="L97" s="131"/>
      <c r="M97" s="131"/>
      <c r="N97" s="131"/>
      <c r="O97" s="131"/>
      <c r="P97" s="155"/>
      <c r="Q97" s="131"/>
      <c r="R97" s="156"/>
      <c r="S97" s="156"/>
      <c r="T97" s="157"/>
      <c r="U97" s="158"/>
      <c r="V97" s="158"/>
      <c r="X97" s="158"/>
    </row>
    <row r="98" spans="1:24" s="159" customFormat="1" ht="12.75">
      <c r="A98" s="151"/>
      <c r="B98" s="152">
        <v>423432</v>
      </c>
      <c r="C98" s="152" t="s">
        <v>135</v>
      </c>
      <c r="D98" s="143">
        <v>250000</v>
      </c>
      <c r="E98" s="144"/>
      <c r="F98" s="144"/>
      <c r="G98" s="144">
        <f t="shared" si="2"/>
        <v>250000</v>
      </c>
      <c r="H98" s="131"/>
      <c r="I98" s="131"/>
      <c r="J98" s="131"/>
      <c r="K98" s="131"/>
      <c r="L98" s="131"/>
      <c r="M98" s="131"/>
      <c r="N98" s="131"/>
      <c r="O98" s="131"/>
      <c r="P98" s="155"/>
      <c r="Q98" s="131"/>
      <c r="R98" s="156"/>
      <c r="S98" s="156"/>
      <c r="T98" s="157"/>
      <c r="U98" s="158"/>
      <c r="V98" s="158"/>
      <c r="X98" s="158"/>
    </row>
    <row r="99" spans="1:24" s="159" customFormat="1" ht="12.75">
      <c r="A99" s="151"/>
      <c r="B99" s="152">
        <v>423591</v>
      </c>
      <c r="C99" s="164" t="s">
        <v>136</v>
      </c>
      <c r="D99" s="143"/>
      <c r="E99" s="144"/>
      <c r="F99" s="144">
        <v>3800000</v>
      </c>
      <c r="G99" s="144">
        <f t="shared" si="2"/>
        <v>3800000</v>
      </c>
      <c r="H99" s="131"/>
      <c r="I99" s="131"/>
      <c r="J99" s="131"/>
      <c r="K99" s="131"/>
      <c r="L99" s="131"/>
      <c r="M99" s="131"/>
      <c r="N99" s="131"/>
      <c r="O99" s="131"/>
      <c r="P99" s="155"/>
      <c r="Q99" s="131"/>
      <c r="R99" s="156"/>
      <c r="S99" s="156"/>
      <c r="T99" s="166"/>
      <c r="U99" s="158"/>
      <c r="V99" s="158"/>
      <c r="X99" s="158"/>
    </row>
    <row r="100" spans="1:24" s="159" customFormat="1" ht="12.75">
      <c r="A100" s="151"/>
      <c r="B100" s="152">
        <v>423599</v>
      </c>
      <c r="C100" s="165" t="s">
        <v>48</v>
      </c>
      <c r="D100" s="143">
        <v>3000000</v>
      </c>
      <c r="E100" s="144"/>
      <c r="F100" s="154">
        <v>400000</v>
      </c>
      <c r="G100" s="144">
        <f t="shared" si="2"/>
        <v>3400000</v>
      </c>
      <c r="H100" s="131" t="s">
        <v>148</v>
      </c>
      <c r="I100" s="131"/>
      <c r="J100" s="131"/>
      <c r="K100" s="131"/>
      <c r="L100" s="131"/>
      <c r="M100" s="131"/>
      <c r="N100" s="131"/>
      <c r="O100" s="131"/>
      <c r="P100" s="155"/>
      <c r="Q100" s="131"/>
      <c r="R100" s="156"/>
      <c r="S100" s="156"/>
      <c r="T100" s="166"/>
      <c r="U100" s="158"/>
      <c r="V100" s="158"/>
      <c r="X100" s="158"/>
    </row>
    <row r="101" spans="1:24" s="159" customFormat="1" ht="12.75">
      <c r="A101" s="151"/>
      <c r="B101" s="152">
        <v>423711</v>
      </c>
      <c r="C101" s="165" t="s">
        <v>191</v>
      </c>
      <c r="D101" s="143"/>
      <c r="E101" s="144"/>
      <c r="F101" s="154">
        <v>800000</v>
      </c>
      <c r="G101" s="144">
        <f t="shared" si="2"/>
        <v>800000</v>
      </c>
      <c r="H101" s="131"/>
      <c r="I101" s="131"/>
      <c r="J101" s="131"/>
      <c r="K101" s="131"/>
      <c r="L101" s="131"/>
      <c r="M101" s="131"/>
      <c r="N101" s="131"/>
      <c r="O101" s="131"/>
      <c r="P101" s="155"/>
      <c r="Q101" s="131"/>
      <c r="R101" s="156"/>
      <c r="S101" s="156"/>
      <c r="T101" s="166"/>
      <c r="U101" s="158"/>
      <c r="V101" s="158"/>
      <c r="X101" s="158"/>
    </row>
    <row r="102" spans="1:24" s="159" customFormat="1" ht="15" customHeight="1">
      <c r="A102" s="151"/>
      <c r="B102" s="152">
        <v>423911</v>
      </c>
      <c r="C102" s="167" t="s">
        <v>137</v>
      </c>
      <c r="D102" s="143">
        <v>800000</v>
      </c>
      <c r="E102" s="144"/>
      <c r="F102" s="144"/>
      <c r="G102" s="144">
        <f t="shared" si="2"/>
        <v>800000</v>
      </c>
      <c r="H102" s="131" t="s">
        <v>138</v>
      </c>
      <c r="I102" s="131"/>
      <c r="J102" s="131"/>
      <c r="K102" s="131"/>
      <c r="L102" s="131"/>
      <c r="M102" s="131"/>
      <c r="N102" s="131"/>
      <c r="O102" s="131"/>
      <c r="P102" s="155"/>
      <c r="Q102" s="131"/>
      <c r="R102" s="156"/>
      <c r="S102" s="156"/>
      <c r="T102" s="157"/>
      <c r="U102" s="158"/>
      <c r="V102" s="158"/>
      <c r="X102" s="158"/>
    </row>
    <row r="103" spans="1:24" ht="12.75">
      <c r="A103" s="64"/>
      <c r="B103" s="20">
        <v>424</v>
      </c>
      <c r="C103" s="20" t="s">
        <v>17</v>
      </c>
      <c r="D103" s="102">
        <f>SUM(D104:D107)</f>
        <v>1292000</v>
      </c>
      <c r="E103" s="16">
        <f>SUM(E104:E107)</f>
        <v>0</v>
      </c>
      <c r="F103" s="17">
        <f>SUM(F104:F107)</f>
        <v>0</v>
      </c>
      <c r="G103" s="16">
        <f>SUM(G104:G107)</f>
        <v>1292000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97"/>
      <c r="S103" s="97"/>
      <c r="U103" s="2"/>
      <c r="X103" s="2"/>
    </row>
    <row r="104" spans="1:24" s="159" customFormat="1" ht="12.75">
      <c r="A104" s="151"/>
      <c r="B104" s="152">
        <v>424311</v>
      </c>
      <c r="C104" s="153" t="s">
        <v>49</v>
      </c>
      <c r="D104" s="143">
        <v>200000</v>
      </c>
      <c r="E104" s="144"/>
      <c r="F104" s="144"/>
      <c r="G104" s="144">
        <f>SUM(D104:F104)</f>
        <v>200000</v>
      </c>
      <c r="H104" s="131" t="s">
        <v>147</v>
      </c>
      <c r="I104" s="131"/>
      <c r="J104" s="131"/>
      <c r="K104" s="131"/>
      <c r="L104" s="131"/>
      <c r="M104" s="131"/>
      <c r="N104" s="131"/>
      <c r="O104" s="131"/>
      <c r="P104" s="155"/>
      <c r="Q104" s="131"/>
      <c r="R104" s="156"/>
      <c r="S104" s="156"/>
      <c r="T104" s="157"/>
      <c r="U104" s="158"/>
      <c r="V104" s="158"/>
      <c r="X104" s="158"/>
    </row>
    <row r="105" spans="1:24" s="159" customFormat="1" ht="12.75">
      <c r="A105" s="151"/>
      <c r="B105" s="152">
        <v>424341</v>
      </c>
      <c r="C105" s="165" t="s">
        <v>139</v>
      </c>
      <c r="D105" s="143">
        <v>65000</v>
      </c>
      <c r="E105" s="144"/>
      <c r="F105" s="144"/>
      <c r="G105" s="144">
        <f>SUM(D105:F105)</f>
        <v>65000</v>
      </c>
      <c r="H105" s="131"/>
      <c r="I105" s="131"/>
      <c r="J105" s="131"/>
      <c r="K105" s="131"/>
      <c r="L105" s="131"/>
      <c r="M105" s="131"/>
      <c r="N105" s="131"/>
      <c r="O105" s="131"/>
      <c r="P105" s="155"/>
      <c r="Q105" s="131"/>
      <c r="R105" s="156"/>
      <c r="S105" s="156"/>
      <c r="T105" s="157"/>
      <c r="U105" s="158"/>
      <c r="V105" s="158"/>
      <c r="X105" s="158"/>
    </row>
    <row r="106" spans="1:24" s="159" customFormat="1" ht="12.75">
      <c r="A106" s="151"/>
      <c r="B106" s="152">
        <v>424351</v>
      </c>
      <c r="C106" s="165" t="s">
        <v>140</v>
      </c>
      <c r="D106" s="143">
        <v>965000</v>
      </c>
      <c r="E106" s="144"/>
      <c r="F106" s="144"/>
      <c r="G106" s="144">
        <f>SUM(D106:F106)</f>
        <v>965000</v>
      </c>
      <c r="H106" s="131" t="s">
        <v>142</v>
      </c>
      <c r="I106" s="131"/>
      <c r="J106" s="131"/>
      <c r="K106" s="131"/>
      <c r="L106" s="131"/>
      <c r="M106" s="131"/>
      <c r="N106" s="131"/>
      <c r="O106" s="131"/>
      <c r="P106" s="155"/>
      <c r="Q106" s="131"/>
      <c r="R106" s="156"/>
      <c r="S106" s="156"/>
      <c r="T106" s="157"/>
      <c r="U106" s="158"/>
      <c r="V106" s="158"/>
      <c r="X106" s="158"/>
    </row>
    <row r="107" spans="1:25" s="159" customFormat="1" ht="12.75">
      <c r="A107" s="151"/>
      <c r="B107" s="152">
        <v>424911</v>
      </c>
      <c r="C107" s="167" t="s">
        <v>141</v>
      </c>
      <c r="D107" s="143">
        <v>62000</v>
      </c>
      <c r="E107" s="144"/>
      <c r="F107" s="154" t="s">
        <v>104</v>
      </c>
      <c r="G107" s="144">
        <f>SUM(D107:F107)</f>
        <v>62000</v>
      </c>
      <c r="H107" s="131" t="s">
        <v>143</v>
      </c>
      <c r="I107" s="131"/>
      <c r="J107" s="131"/>
      <c r="K107" s="131"/>
      <c r="L107" s="131"/>
      <c r="M107" s="131"/>
      <c r="N107" s="131"/>
      <c r="O107" s="131"/>
      <c r="P107" s="131"/>
      <c r="Q107" s="155"/>
      <c r="R107" s="131"/>
      <c r="S107" s="156"/>
      <c r="T107" s="156"/>
      <c r="U107" s="157"/>
      <c r="V107" s="158"/>
      <c r="W107" s="158"/>
      <c r="Y107" s="158"/>
    </row>
    <row r="108" spans="1:25" ht="25.5">
      <c r="A108" s="64"/>
      <c r="B108" s="20">
        <v>425</v>
      </c>
      <c r="C108" s="22" t="s">
        <v>18</v>
      </c>
      <c r="D108" s="103">
        <f>SUM(D109:D133)</f>
        <v>40831000</v>
      </c>
      <c r="E108" s="104">
        <f>SUM(E109:E133)</f>
        <v>0</v>
      </c>
      <c r="F108" s="28">
        <f>SUM(F109:F133)</f>
        <v>2150000</v>
      </c>
      <c r="G108" s="16">
        <f>SUM(G109:G133)</f>
        <v>42981000</v>
      </c>
      <c r="H108" s="70"/>
      <c r="I108" s="70"/>
      <c r="J108" s="105"/>
      <c r="K108" s="129"/>
      <c r="L108" s="105"/>
      <c r="M108" s="70"/>
      <c r="N108" s="70"/>
      <c r="O108" s="70"/>
      <c r="P108" s="70"/>
      <c r="Q108" s="70"/>
      <c r="R108" s="70"/>
      <c r="S108" s="97"/>
      <c r="T108" s="97"/>
      <c r="U108" s="33"/>
      <c r="W108" s="2"/>
      <c r="Y108" s="2"/>
    </row>
    <row r="109" spans="1:25" s="159" customFormat="1" ht="12.75">
      <c r="A109" s="151"/>
      <c r="B109" s="152">
        <v>425111</v>
      </c>
      <c r="C109" s="152" t="s">
        <v>67</v>
      </c>
      <c r="D109" s="168">
        <v>350000</v>
      </c>
      <c r="E109" s="144"/>
      <c r="F109" s="154" t="s">
        <v>104</v>
      </c>
      <c r="G109" s="144">
        <f>SUM(D109:F109)</f>
        <v>350000</v>
      </c>
      <c r="H109" s="131"/>
      <c r="I109" s="131"/>
      <c r="J109" s="131"/>
      <c r="K109" s="130"/>
      <c r="L109" s="131"/>
      <c r="M109" s="131"/>
      <c r="N109" s="131"/>
      <c r="O109" s="131"/>
      <c r="P109" s="131"/>
      <c r="Q109" s="155"/>
      <c r="R109" s="131"/>
      <c r="S109" s="156"/>
      <c r="T109" s="156"/>
      <c r="U109" s="157"/>
      <c r="V109" s="158"/>
      <c r="W109" s="158"/>
      <c r="Y109" s="158"/>
    </row>
    <row r="110" spans="1:25" s="159" customFormat="1" ht="12.75">
      <c r="A110" s="151"/>
      <c r="B110" s="152">
        <v>425112</v>
      </c>
      <c r="C110" s="152" t="s">
        <v>105</v>
      </c>
      <c r="D110" s="168">
        <v>375000</v>
      </c>
      <c r="E110" s="144"/>
      <c r="F110" s="144"/>
      <c r="G110" s="144">
        <f>SUM(D110:F110)</f>
        <v>375000</v>
      </c>
      <c r="H110" s="131"/>
      <c r="I110" s="131"/>
      <c r="J110" s="131"/>
      <c r="K110" s="132"/>
      <c r="L110" s="131"/>
      <c r="M110" s="131"/>
      <c r="N110" s="131"/>
      <c r="O110" s="131"/>
      <c r="P110" s="131"/>
      <c r="Q110" s="155"/>
      <c r="R110" s="131"/>
      <c r="S110" s="156"/>
      <c r="T110" s="156"/>
      <c r="U110" s="157"/>
      <c r="V110" s="158"/>
      <c r="W110" s="158"/>
      <c r="Y110" s="158"/>
    </row>
    <row r="111" spans="1:25" s="159" customFormat="1" ht="12.75">
      <c r="A111" s="151"/>
      <c r="B111" s="152">
        <v>425113</v>
      </c>
      <c r="C111" s="152" t="s">
        <v>68</v>
      </c>
      <c r="D111" s="168">
        <v>50000</v>
      </c>
      <c r="E111" s="144"/>
      <c r="F111" s="154" t="s">
        <v>104</v>
      </c>
      <c r="G111" s="144">
        <f aca="true" t="shared" si="3" ref="G111:G133">SUM(D111:F111)</f>
        <v>50000</v>
      </c>
      <c r="H111" s="131"/>
      <c r="I111" s="131"/>
      <c r="J111" s="131"/>
      <c r="K111" s="130"/>
      <c r="L111" s="131"/>
      <c r="M111" s="131"/>
      <c r="N111" s="131"/>
      <c r="O111" s="131"/>
      <c r="P111" s="131"/>
      <c r="Q111" s="155"/>
      <c r="R111" s="131"/>
      <c r="S111" s="156"/>
      <c r="T111" s="156"/>
      <c r="U111" s="157"/>
      <c r="V111" s="158"/>
      <c r="W111" s="158"/>
      <c r="Y111" s="158"/>
    </row>
    <row r="112" spans="1:25" s="159" customFormat="1" ht="12.75">
      <c r="A112" s="151"/>
      <c r="B112" s="152">
        <v>425115</v>
      </c>
      <c r="C112" s="152" t="s">
        <v>69</v>
      </c>
      <c r="D112" s="168">
        <v>260000</v>
      </c>
      <c r="E112" s="144"/>
      <c r="F112" s="154" t="s">
        <v>104</v>
      </c>
      <c r="G112" s="144">
        <f t="shared" si="3"/>
        <v>260000</v>
      </c>
      <c r="H112" s="131"/>
      <c r="I112" s="131"/>
      <c r="J112" s="131"/>
      <c r="K112" s="132"/>
      <c r="L112" s="131"/>
      <c r="M112" s="131"/>
      <c r="N112" s="131"/>
      <c r="O112" s="131"/>
      <c r="P112" s="131"/>
      <c r="Q112" s="155"/>
      <c r="R112" s="131"/>
      <c r="S112" s="156"/>
      <c r="T112" s="156"/>
      <c r="U112" s="157"/>
      <c r="V112" s="158"/>
      <c r="W112" s="158"/>
      <c r="Y112" s="158"/>
    </row>
    <row r="113" spans="1:25" s="159" customFormat="1" ht="12.75">
      <c r="A113" s="151"/>
      <c r="B113" s="152">
        <v>425116</v>
      </c>
      <c r="C113" s="152" t="s">
        <v>70</v>
      </c>
      <c r="D113" s="168">
        <v>7600000</v>
      </c>
      <c r="E113" s="144"/>
      <c r="F113" s="144"/>
      <c r="G113" s="144">
        <f t="shared" si="3"/>
        <v>7600000</v>
      </c>
      <c r="H113" s="131"/>
      <c r="I113" s="131"/>
      <c r="J113" s="131"/>
      <c r="K113" s="130"/>
      <c r="L113" s="131"/>
      <c r="M113" s="131"/>
      <c r="N113" s="131"/>
      <c r="O113" s="131"/>
      <c r="P113" s="131"/>
      <c r="Q113" s="155"/>
      <c r="R113" s="131"/>
      <c r="S113" s="156"/>
      <c r="T113" s="156"/>
      <c r="U113" s="157"/>
      <c r="V113" s="158"/>
      <c r="W113" s="158"/>
      <c r="Y113" s="158"/>
    </row>
    <row r="114" spans="1:25" s="159" customFormat="1" ht="12.75">
      <c r="A114" s="151"/>
      <c r="B114" s="152">
        <v>425117</v>
      </c>
      <c r="C114" s="152" t="s">
        <v>71</v>
      </c>
      <c r="D114" s="168">
        <v>370000</v>
      </c>
      <c r="E114" s="144"/>
      <c r="F114" s="154" t="s">
        <v>104</v>
      </c>
      <c r="G114" s="144">
        <f t="shared" si="3"/>
        <v>370000</v>
      </c>
      <c r="H114" s="131"/>
      <c r="I114" s="131"/>
      <c r="J114" s="131"/>
      <c r="K114" s="132"/>
      <c r="L114" s="131"/>
      <c r="M114" s="131"/>
      <c r="N114" s="131"/>
      <c r="O114" s="131"/>
      <c r="P114" s="131"/>
      <c r="Q114" s="155"/>
      <c r="R114" s="131"/>
      <c r="S114" s="156"/>
      <c r="T114" s="156"/>
      <c r="U114" s="157"/>
      <c r="V114" s="158"/>
      <c r="W114" s="158"/>
      <c r="Y114" s="158"/>
    </row>
    <row r="115" spans="1:25" s="159" customFormat="1" ht="12.75">
      <c r="A115" s="151"/>
      <c r="B115" s="152">
        <v>425118</v>
      </c>
      <c r="C115" s="153" t="s">
        <v>144</v>
      </c>
      <c r="D115" s="168">
        <v>25000</v>
      </c>
      <c r="E115" s="144"/>
      <c r="F115" s="144"/>
      <c r="G115" s="144">
        <f t="shared" si="3"/>
        <v>25000</v>
      </c>
      <c r="H115" s="131"/>
      <c r="I115" s="131"/>
      <c r="J115" s="131"/>
      <c r="K115" s="130"/>
      <c r="L115" s="131"/>
      <c r="M115" s="131"/>
      <c r="N115" s="131"/>
      <c r="O115" s="131"/>
      <c r="P115" s="131"/>
      <c r="Q115" s="155"/>
      <c r="R115" s="131"/>
      <c r="S115" s="156"/>
      <c r="T115" s="156"/>
      <c r="U115" s="157"/>
      <c r="V115" s="158"/>
      <c r="W115" s="158"/>
      <c r="Y115" s="158"/>
    </row>
    <row r="116" spans="1:25" s="159" customFormat="1" ht="12.75">
      <c r="A116" s="151"/>
      <c r="B116" s="152">
        <v>425119</v>
      </c>
      <c r="C116" s="162" t="s">
        <v>145</v>
      </c>
      <c r="D116" s="168">
        <v>2000000</v>
      </c>
      <c r="E116" s="144"/>
      <c r="F116" s="144" t="s">
        <v>104</v>
      </c>
      <c r="G116" s="144">
        <f t="shared" si="3"/>
        <v>2000000</v>
      </c>
      <c r="H116" s="131" t="s">
        <v>196</v>
      </c>
      <c r="I116" s="131"/>
      <c r="J116" s="131"/>
      <c r="K116" s="132"/>
      <c r="L116" s="131"/>
      <c r="M116" s="131"/>
      <c r="N116" s="131"/>
      <c r="O116" s="131"/>
      <c r="P116" s="131"/>
      <c r="Q116" s="155"/>
      <c r="R116" s="131"/>
      <c r="S116" s="156"/>
      <c r="T116" s="156"/>
      <c r="U116" s="157"/>
      <c r="V116" s="158"/>
      <c r="W116" s="158"/>
      <c r="Y116" s="158"/>
    </row>
    <row r="117" spans="1:25" s="159" customFormat="1" ht="12.75">
      <c r="A117" s="151"/>
      <c r="B117" s="152">
        <v>425191</v>
      </c>
      <c r="C117" s="162" t="s">
        <v>146</v>
      </c>
      <c r="D117" s="168">
        <v>300000</v>
      </c>
      <c r="E117" s="144"/>
      <c r="F117" s="144">
        <v>150000</v>
      </c>
      <c r="G117" s="144">
        <f t="shared" si="3"/>
        <v>450000</v>
      </c>
      <c r="H117" s="131"/>
      <c r="I117" s="131"/>
      <c r="J117" s="131"/>
      <c r="K117" s="132"/>
      <c r="L117" s="131"/>
      <c r="M117" s="131"/>
      <c r="N117" s="131"/>
      <c r="O117" s="131"/>
      <c r="P117" s="131"/>
      <c r="Q117" s="155"/>
      <c r="R117" s="131"/>
      <c r="S117" s="156"/>
      <c r="T117" s="156"/>
      <c r="U117" s="157"/>
      <c r="V117" s="158"/>
      <c r="W117" s="158"/>
      <c r="Y117" s="158"/>
    </row>
    <row r="118" spans="1:25" s="116" customFormat="1" ht="12.75">
      <c r="A118" s="80"/>
      <c r="B118" s="25"/>
      <c r="C118" s="27"/>
      <c r="D118" s="41"/>
      <c r="E118" s="26"/>
      <c r="F118" s="26"/>
      <c r="G118" s="26">
        <f t="shared" si="3"/>
        <v>0</v>
      </c>
      <c r="H118" s="117"/>
      <c r="I118" s="117"/>
      <c r="J118" s="117"/>
      <c r="K118" s="169"/>
      <c r="L118" s="117"/>
      <c r="M118" s="117"/>
      <c r="N118" s="117"/>
      <c r="O118" s="117"/>
      <c r="P118" s="117"/>
      <c r="Q118" s="113"/>
      <c r="R118" s="117"/>
      <c r="S118" s="114"/>
      <c r="T118" s="114"/>
      <c r="U118" s="35"/>
      <c r="V118" s="115"/>
      <c r="W118" s="115"/>
      <c r="Y118" s="115"/>
    </row>
    <row r="119" spans="1:25" s="159" customFormat="1" ht="12.75">
      <c r="A119" s="151"/>
      <c r="B119" s="152">
        <v>425211</v>
      </c>
      <c r="C119" s="162" t="s">
        <v>149</v>
      </c>
      <c r="D119" s="168">
        <v>355000</v>
      </c>
      <c r="E119" s="144"/>
      <c r="F119" s="144"/>
      <c r="G119" s="144">
        <f t="shared" si="3"/>
        <v>355000</v>
      </c>
      <c r="H119" s="131"/>
      <c r="I119" s="131"/>
      <c r="J119" s="131"/>
      <c r="K119" s="132"/>
      <c r="L119" s="131"/>
      <c r="M119" s="131"/>
      <c r="N119" s="131"/>
      <c r="O119" s="131"/>
      <c r="P119" s="131"/>
      <c r="Q119" s="155"/>
      <c r="R119" s="131"/>
      <c r="S119" s="156"/>
      <c r="T119" s="156"/>
      <c r="U119" s="157"/>
      <c r="V119" s="158"/>
      <c r="W119" s="158"/>
      <c r="Y119" s="158"/>
    </row>
    <row r="120" spans="1:25" s="159" customFormat="1" ht="12.75">
      <c r="A120" s="151"/>
      <c r="B120" s="152">
        <v>425212</v>
      </c>
      <c r="C120" s="162" t="s">
        <v>150</v>
      </c>
      <c r="D120" s="168">
        <v>75000</v>
      </c>
      <c r="E120" s="144"/>
      <c r="F120" s="144"/>
      <c r="G120" s="144">
        <f t="shared" si="3"/>
        <v>75000</v>
      </c>
      <c r="H120" s="131"/>
      <c r="I120" s="131"/>
      <c r="J120" s="131"/>
      <c r="K120" s="132"/>
      <c r="L120" s="131"/>
      <c r="M120" s="131"/>
      <c r="N120" s="131"/>
      <c r="O120" s="131"/>
      <c r="P120" s="131"/>
      <c r="Q120" s="155"/>
      <c r="R120" s="131"/>
      <c r="S120" s="156"/>
      <c r="T120" s="156"/>
      <c r="U120" s="157"/>
      <c r="V120" s="158"/>
      <c r="W120" s="158"/>
      <c r="Y120" s="158"/>
    </row>
    <row r="121" spans="1:25" s="159" customFormat="1" ht="12.75">
      <c r="A121" s="151"/>
      <c r="B121" s="152">
        <v>425219</v>
      </c>
      <c r="C121" s="162" t="s">
        <v>151</v>
      </c>
      <c r="D121" s="168">
        <v>1000</v>
      </c>
      <c r="E121" s="144"/>
      <c r="F121" s="144"/>
      <c r="G121" s="144">
        <f t="shared" si="3"/>
        <v>1000</v>
      </c>
      <c r="H121" s="131"/>
      <c r="I121" s="131"/>
      <c r="J121" s="131"/>
      <c r="K121" s="132"/>
      <c r="L121" s="131"/>
      <c r="M121" s="131"/>
      <c r="N121" s="131"/>
      <c r="O121" s="131"/>
      <c r="P121" s="131"/>
      <c r="Q121" s="155"/>
      <c r="R121" s="131"/>
      <c r="S121" s="156"/>
      <c r="T121" s="156"/>
      <c r="U121" s="157"/>
      <c r="V121" s="158"/>
      <c r="W121" s="158"/>
      <c r="Y121" s="158"/>
    </row>
    <row r="122" spans="1:25" s="159" customFormat="1" ht="12.75">
      <c r="A122" s="151"/>
      <c r="B122" s="152">
        <v>425221</v>
      </c>
      <c r="C122" s="162" t="s">
        <v>89</v>
      </c>
      <c r="D122" s="168">
        <v>130000</v>
      </c>
      <c r="E122" s="144"/>
      <c r="F122" s="144"/>
      <c r="G122" s="144">
        <f t="shared" si="3"/>
        <v>130000</v>
      </c>
      <c r="H122" s="131"/>
      <c r="I122" s="131"/>
      <c r="J122" s="131"/>
      <c r="K122" s="132"/>
      <c r="L122" s="131"/>
      <c r="M122" s="131"/>
      <c r="N122" s="131"/>
      <c r="O122" s="131"/>
      <c r="P122" s="131"/>
      <c r="Q122" s="155"/>
      <c r="R122" s="131"/>
      <c r="S122" s="156"/>
      <c r="T122" s="156"/>
      <c r="U122" s="157"/>
      <c r="V122" s="158"/>
      <c r="W122" s="158"/>
      <c r="Y122" s="158"/>
    </row>
    <row r="123" spans="1:25" s="159" customFormat="1" ht="12.75">
      <c r="A123" s="151"/>
      <c r="B123" s="152">
        <v>425222</v>
      </c>
      <c r="C123" s="162" t="s">
        <v>91</v>
      </c>
      <c r="D123" s="168">
        <v>400000</v>
      </c>
      <c r="E123" s="144"/>
      <c r="F123" s="144"/>
      <c r="G123" s="144">
        <f t="shared" si="3"/>
        <v>400000</v>
      </c>
      <c r="H123" s="131"/>
      <c r="I123" s="131"/>
      <c r="J123" s="131"/>
      <c r="K123" s="132"/>
      <c r="L123" s="131"/>
      <c r="M123" s="131"/>
      <c r="N123" s="131"/>
      <c r="O123" s="131"/>
      <c r="P123" s="131"/>
      <c r="Q123" s="155"/>
      <c r="R123" s="131"/>
      <c r="S123" s="156"/>
      <c r="T123" s="156"/>
      <c r="U123" s="157"/>
      <c r="V123" s="158"/>
      <c r="W123" s="158"/>
      <c r="Y123" s="158"/>
    </row>
    <row r="124" spans="1:25" s="159" customFormat="1" ht="12.75">
      <c r="A124" s="151"/>
      <c r="B124" s="152">
        <v>425223</v>
      </c>
      <c r="C124" s="162" t="s">
        <v>152</v>
      </c>
      <c r="D124" s="168">
        <v>40000</v>
      </c>
      <c r="E124" s="144"/>
      <c r="F124" s="144"/>
      <c r="G124" s="144">
        <f t="shared" si="3"/>
        <v>40000</v>
      </c>
      <c r="H124" s="131"/>
      <c r="I124" s="131"/>
      <c r="J124" s="131"/>
      <c r="K124" s="132"/>
      <c r="L124" s="131"/>
      <c r="M124" s="131"/>
      <c r="N124" s="131"/>
      <c r="O124" s="131"/>
      <c r="P124" s="131"/>
      <c r="Q124" s="155"/>
      <c r="R124" s="131"/>
      <c r="S124" s="156"/>
      <c r="T124" s="156"/>
      <c r="U124" s="157"/>
      <c r="V124" s="158"/>
      <c r="W124" s="158"/>
      <c r="Y124" s="158"/>
    </row>
    <row r="125" spans="1:25" s="159" customFormat="1" ht="12.75">
      <c r="A125" s="151"/>
      <c r="B125" s="152">
        <v>425224</v>
      </c>
      <c r="C125" s="162" t="s">
        <v>153</v>
      </c>
      <c r="D125" s="168">
        <v>270000</v>
      </c>
      <c r="E125" s="144"/>
      <c r="F125" s="144"/>
      <c r="G125" s="144">
        <f t="shared" si="3"/>
        <v>270000</v>
      </c>
      <c r="H125" s="131"/>
      <c r="I125" s="131"/>
      <c r="J125" s="131"/>
      <c r="K125" s="132"/>
      <c r="L125" s="131"/>
      <c r="M125" s="131"/>
      <c r="N125" s="131"/>
      <c r="O125" s="131"/>
      <c r="P125" s="131"/>
      <c r="Q125" s="155"/>
      <c r="R125" s="131"/>
      <c r="S125" s="156"/>
      <c r="T125" s="156"/>
      <c r="U125" s="157"/>
      <c r="V125" s="158"/>
      <c r="W125" s="158"/>
      <c r="Y125" s="158"/>
    </row>
    <row r="126" spans="1:25" s="159" customFormat="1" ht="12.75">
      <c r="A126" s="151"/>
      <c r="B126" s="152">
        <v>425225</v>
      </c>
      <c r="C126" s="152" t="s">
        <v>154</v>
      </c>
      <c r="D126" s="168">
        <v>800000</v>
      </c>
      <c r="E126" s="144"/>
      <c r="F126" s="144"/>
      <c r="G126" s="144">
        <f t="shared" si="3"/>
        <v>800000</v>
      </c>
      <c r="H126" s="131"/>
      <c r="I126" s="131"/>
      <c r="J126" s="170"/>
      <c r="K126" s="130"/>
      <c r="L126" s="131"/>
      <c r="M126" s="131"/>
      <c r="N126" s="131"/>
      <c r="O126" s="131"/>
      <c r="P126" s="131"/>
      <c r="Q126" s="155"/>
      <c r="R126" s="131"/>
      <c r="S126" s="156"/>
      <c r="T126" s="156"/>
      <c r="U126" s="157"/>
      <c r="V126" s="158"/>
      <c r="W126" s="158"/>
      <c r="Y126" s="158"/>
    </row>
    <row r="127" spans="1:25" s="159" customFormat="1" ht="12.75">
      <c r="A127" s="151"/>
      <c r="B127" s="152">
        <v>425226</v>
      </c>
      <c r="C127" s="152" t="s">
        <v>155</v>
      </c>
      <c r="D127" s="168">
        <v>50000</v>
      </c>
      <c r="E127" s="144"/>
      <c r="F127" s="144"/>
      <c r="G127" s="144">
        <f t="shared" si="3"/>
        <v>50000</v>
      </c>
      <c r="H127" s="131"/>
      <c r="I127" s="131"/>
      <c r="J127" s="170"/>
      <c r="K127" s="130"/>
      <c r="L127" s="131"/>
      <c r="M127" s="131"/>
      <c r="N127" s="131"/>
      <c r="O127" s="131"/>
      <c r="P127" s="131"/>
      <c r="Q127" s="155"/>
      <c r="R127" s="131"/>
      <c r="S127" s="156"/>
      <c r="T127" s="156"/>
      <c r="U127" s="157"/>
      <c r="V127" s="158"/>
      <c r="W127" s="158"/>
      <c r="Y127" s="158"/>
    </row>
    <row r="128" spans="1:25" s="159" customFormat="1" ht="12.75">
      <c r="A128" s="151"/>
      <c r="B128" s="152">
        <v>425229</v>
      </c>
      <c r="C128" s="152" t="s">
        <v>156</v>
      </c>
      <c r="D128" s="168">
        <v>70000</v>
      </c>
      <c r="E128" s="144"/>
      <c r="F128" s="144"/>
      <c r="G128" s="144">
        <f t="shared" si="3"/>
        <v>70000</v>
      </c>
      <c r="H128" s="131"/>
      <c r="I128" s="131"/>
      <c r="J128" s="170"/>
      <c r="K128" s="132"/>
      <c r="L128" s="131"/>
      <c r="M128" s="131"/>
      <c r="N128" s="131"/>
      <c r="O128" s="131"/>
      <c r="P128" s="131"/>
      <c r="Q128" s="155"/>
      <c r="R128" s="131"/>
      <c r="S128" s="156"/>
      <c r="T128" s="156"/>
      <c r="U128" s="157"/>
      <c r="V128" s="158"/>
      <c r="W128" s="158"/>
      <c r="Y128" s="158"/>
    </row>
    <row r="129" spans="1:25" s="159" customFormat="1" ht="12.75">
      <c r="A129" s="151"/>
      <c r="B129" s="152">
        <v>425231</v>
      </c>
      <c r="C129" s="152" t="s">
        <v>157</v>
      </c>
      <c r="D129" s="168">
        <v>40000</v>
      </c>
      <c r="E129" s="144"/>
      <c r="F129" s="144"/>
      <c r="G129" s="144">
        <f t="shared" si="3"/>
        <v>40000</v>
      </c>
      <c r="H129" s="131"/>
      <c r="I129" s="131"/>
      <c r="J129" s="131"/>
      <c r="K129" s="130"/>
      <c r="L129" s="131"/>
      <c r="M129" s="131"/>
      <c r="N129" s="131"/>
      <c r="O129" s="131"/>
      <c r="P129" s="131"/>
      <c r="Q129" s="155"/>
      <c r="R129" s="131"/>
      <c r="S129" s="156"/>
      <c r="T129" s="156"/>
      <c r="U129" s="157"/>
      <c r="V129" s="158"/>
      <c r="W129" s="158"/>
      <c r="Y129" s="158"/>
    </row>
    <row r="130" spans="1:25" s="159" customFormat="1" ht="12.75">
      <c r="A130" s="151"/>
      <c r="B130" s="152">
        <v>425241</v>
      </c>
      <c r="C130" s="152" t="s">
        <v>158</v>
      </c>
      <c r="D130" s="168">
        <v>120000</v>
      </c>
      <c r="E130" s="144"/>
      <c r="F130" s="144"/>
      <c r="G130" s="144">
        <f t="shared" si="3"/>
        <v>120000</v>
      </c>
      <c r="H130" s="131"/>
      <c r="I130" s="131"/>
      <c r="J130" s="131"/>
      <c r="K130" s="132"/>
      <c r="L130" s="131"/>
      <c r="M130" s="131"/>
      <c r="N130" s="131"/>
      <c r="O130" s="131"/>
      <c r="P130" s="131"/>
      <c r="Q130" s="155"/>
      <c r="R130" s="131"/>
      <c r="S130" s="156"/>
      <c r="T130" s="156"/>
      <c r="U130" s="157"/>
      <c r="V130" s="158"/>
      <c r="W130" s="158"/>
      <c r="Y130" s="158"/>
    </row>
    <row r="131" spans="1:25" s="159" customFormat="1" ht="12.75">
      <c r="A131" s="151"/>
      <c r="B131" s="152">
        <v>425251</v>
      </c>
      <c r="C131" s="152" t="s">
        <v>159</v>
      </c>
      <c r="D131" s="168">
        <v>26500000</v>
      </c>
      <c r="E131" s="144"/>
      <c r="F131" s="144">
        <v>2000000</v>
      </c>
      <c r="G131" s="144">
        <f t="shared" si="3"/>
        <v>28500000</v>
      </c>
      <c r="H131" s="131"/>
      <c r="I131" s="131"/>
      <c r="J131" s="170"/>
      <c r="K131" s="130"/>
      <c r="L131" s="131"/>
      <c r="M131" s="131"/>
      <c r="N131" s="131"/>
      <c r="O131" s="131"/>
      <c r="P131" s="131"/>
      <c r="Q131" s="155"/>
      <c r="R131" s="131"/>
      <c r="S131" s="156"/>
      <c r="T131" s="171"/>
      <c r="U131" s="157"/>
      <c r="V131" s="158"/>
      <c r="W131" s="158"/>
      <c r="Y131" s="158"/>
    </row>
    <row r="132" spans="1:25" s="159" customFormat="1" ht="12.75">
      <c r="A132" s="151"/>
      <c r="B132" s="152">
        <v>425252</v>
      </c>
      <c r="C132" s="152" t="s">
        <v>160</v>
      </c>
      <c r="D132" s="168">
        <v>400000</v>
      </c>
      <c r="E132" s="144"/>
      <c r="F132" s="154" t="s">
        <v>104</v>
      </c>
      <c r="G132" s="144">
        <f t="shared" si="3"/>
        <v>400000</v>
      </c>
      <c r="H132" s="131"/>
      <c r="I132" s="131"/>
      <c r="J132" s="170"/>
      <c r="K132" s="132"/>
      <c r="L132" s="131"/>
      <c r="M132" s="131"/>
      <c r="N132" s="131"/>
      <c r="O132" s="131"/>
      <c r="P132" s="131"/>
      <c r="Q132" s="155"/>
      <c r="R132" s="131"/>
      <c r="S132" s="156"/>
      <c r="T132" s="171"/>
      <c r="U132" s="172"/>
      <c r="V132" s="158"/>
      <c r="W132" s="158"/>
      <c r="Y132" s="158"/>
    </row>
    <row r="133" spans="1:25" s="159" customFormat="1" ht="12.75">
      <c r="A133" s="151"/>
      <c r="B133" s="152">
        <v>425281</v>
      </c>
      <c r="C133" s="152" t="s">
        <v>161</v>
      </c>
      <c r="D133" s="168">
        <v>250000</v>
      </c>
      <c r="E133" s="144"/>
      <c r="F133" s="154" t="s">
        <v>104</v>
      </c>
      <c r="G133" s="144">
        <f t="shared" si="3"/>
        <v>250000</v>
      </c>
      <c r="H133" s="131"/>
      <c r="I133" s="131"/>
      <c r="J133" s="170"/>
      <c r="K133" s="130"/>
      <c r="L133" s="131"/>
      <c r="M133" s="131"/>
      <c r="N133" s="131"/>
      <c r="O133" s="131"/>
      <c r="P133" s="131"/>
      <c r="Q133" s="155"/>
      <c r="R133" s="131"/>
      <c r="S133" s="156"/>
      <c r="T133" s="171"/>
      <c r="U133" s="157"/>
      <c r="V133" s="158"/>
      <c r="W133" s="158"/>
      <c r="Y133" s="158"/>
    </row>
    <row r="134" spans="1:25" s="116" customFormat="1" ht="12.75">
      <c r="A134" s="80"/>
      <c r="B134" s="215">
        <v>426</v>
      </c>
      <c r="C134" s="215" t="s">
        <v>19</v>
      </c>
      <c r="D134" s="103">
        <f>SUM(D135:D168)</f>
        <v>684626000</v>
      </c>
      <c r="E134" s="103">
        <f>SUM(E135:E168)</f>
        <v>0</v>
      </c>
      <c r="F134" s="103">
        <f>SUM(F135:F168)</f>
        <v>15050000</v>
      </c>
      <c r="G134" s="26">
        <f>SUM(D134:F134)</f>
        <v>699676000</v>
      </c>
      <c r="H134" s="113"/>
      <c r="I134" s="113"/>
      <c r="J134" s="106"/>
      <c r="K134" s="216"/>
      <c r="L134" s="113"/>
      <c r="M134" s="113"/>
      <c r="N134" s="113"/>
      <c r="O134" s="113"/>
      <c r="P134" s="113"/>
      <c r="Q134" s="113"/>
      <c r="R134" s="113"/>
      <c r="S134" s="114"/>
      <c r="T134" s="217"/>
      <c r="U134" s="115"/>
      <c r="V134" s="115"/>
      <c r="W134" s="115"/>
      <c r="Y134" s="115"/>
    </row>
    <row r="135" spans="1:25" s="159" customFormat="1" ht="12.75">
      <c r="A135" s="151"/>
      <c r="B135" s="152">
        <v>426111</v>
      </c>
      <c r="C135" s="152" t="s">
        <v>72</v>
      </c>
      <c r="D135" s="143">
        <v>5000000</v>
      </c>
      <c r="E135" s="144"/>
      <c r="F135" s="144"/>
      <c r="G135" s="144">
        <f>SUM(D135:F135)</f>
        <v>5000000</v>
      </c>
      <c r="H135" s="131"/>
      <c r="I135" s="131"/>
      <c r="J135" s="131"/>
      <c r="K135" s="132"/>
      <c r="L135" s="131"/>
      <c r="M135" s="131"/>
      <c r="N135" s="131"/>
      <c r="O135" s="131"/>
      <c r="P135" s="131"/>
      <c r="Q135" s="155"/>
      <c r="R135" s="131"/>
      <c r="S135" s="156"/>
      <c r="T135" s="156"/>
      <c r="U135" s="157"/>
      <c r="V135" s="158"/>
      <c r="W135" s="158"/>
      <c r="Y135" s="158"/>
    </row>
    <row r="136" spans="1:25" s="159" customFormat="1" ht="12.75">
      <c r="A136" s="151"/>
      <c r="B136" s="152">
        <v>426121</v>
      </c>
      <c r="C136" s="167" t="s">
        <v>162</v>
      </c>
      <c r="D136" s="173">
        <v>350000</v>
      </c>
      <c r="E136" s="144"/>
      <c r="F136" s="144"/>
      <c r="G136" s="144">
        <f aca="true" t="shared" si="4" ref="G136:G184">SUM(D136:F136)</f>
        <v>350000</v>
      </c>
      <c r="H136" s="131"/>
      <c r="I136" s="131"/>
      <c r="J136" s="131"/>
      <c r="K136" s="132"/>
      <c r="L136" s="131"/>
      <c r="M136" s="131"/>
      <c r="N136" s="131"/>
      <c r="O136" s="131"/>
      <c r="P136" s="131"/>
      <c r="Q136" s="155"/>
      <c r="R136" s="131"/>
      <c r="S136" s="156"/>
      <c r="T136" s="156"/>
      <c r="U136" s="157"/>
      <c r="V136" s="158"/>
      <c r="W136" s="158"/>
      <c r="Y136" s="158"/>
    </row>
    <row r="137" spans="1:25" s="159" customFormat="1" ht="12.75">
      <c r="A137" s="151"/>
      <c r="B137" s="152">
        <v>426122</v>
      </c>
      <c r="C137" s="152" t="s">
        <v>163</v>
      </c>
      <c r="D137" s="143">
        <v>200000</v>
      </c>
      <c r="E137" s="144"/>
      <c r="F137" s="144"/>
      <c r="G137" s="144">
        <f t="shared" si="4"/>
        <v>200000</v>
      </c>
      <c r="H137" s="131"/>
      <c r="I137" s="131"/>
      <c r="J137" s="131"/>
      <c r="K137" s="130"/>
      <c r="L137" s="131"/>
      <c r="M137" s="131"/>
      <c r="N137" s="131"/>
      <c r="O137" s="131"/>
      <c r="P137" s="131"/>
      <c r="Q137" s="155"/>
      <c r="R137" s="131"/>
      <c r="S137" s="156"/>
      <c r="T137" s="156"/>
      <c r="U137" s="157"/>
      <c r="V137" s="158"/>
      <c r="W137" s="158"/>
      <c r="Y137" s="158"/>
    </row>
    <row r="138" spans="1:25" s="159" customFormat="1" ht="12.75">
      <c r="A138" s="151"/>
      <c r="B138" s="152">
        <v>426123</v>
      </c>
      <c r="C138" s="152" t="s">
        <v>164</v>
      </c>
      <c r="D138" s="143">
        <v>400000</v>
      </c>
      <c r="E138" s="144"/>
      <c r="F138" s="144"/>
      <c r="G138" s="144">
        <f t="shared" si="4"/>
        <v>400000</v>
      </c>
      <c r="H138" s="131"/>
      <c r="I138" s="131"/>
      <c r="J138" s="131"/>
      <c r="K138" s="132"/>
      <c r="L138" s="131"/>
      <c r="M138" s="131"/>
      <c r="N138" s="131"/>
      <c r="O138" s="131"/>
      <c r="P138" s="131"/>
      <c r="Q138" s="155"/>
      <c r="R138" s="131"/>
      <c r="S138" s="156"/>
      <c r="T138" s="156"/>
      <c r="U138" s="157"/>
      <c r="V138" s="158"/>
      <c r="W138" s="158"/>
      <c r="Y138" s="158"/>
    </row>
    <row r="139" spans="1:25" s="159" customFormat="1" ht="12.75">
      <c r="A139" s="151"/>
      <c r="B139" s="152">
        <v>426129</v>
      </c>
      <c r="C139" s="152" t="s">
        <v>165</v>
      </c>
      <c r="D139" s="143">
        <v>150000</v>
      </c>
      <c r="E139" s="144"/>
      <c r="F139" s="144"/>
      <c r="G139" s="144">
        <f t="shared" si="4"/>
        <v>150000</v>
      </c>
      <c r="H139" s="131"/>
      <c r="I139" s="131"/>
      <c r="J139" s="131"/>
      <c r="K139" s="130"/>
      <c r="L139" s="131"/>
      <c r="M139" s="131"/>
      <c r="N139" s="131"/>
      <c r="O139" s="131"/>
      <c r="P139" s="131"/>
      <c r="Q139" s="155"/>
      <c r="R139" s="131"/>
      <c r="S139" s="156"/>
      <c r="T139" s="156"/>
      <c r="U139" s="157"/>
      <c r="V139" s="158"/>
      <c r="W139" s="158"/>
      <c r="Y139" s="158"/>
    </row>
    <row r="140" spans="1:25" s="159" customFormat="1" ht="12.75">
      <c r="A140" s="151"/>
      <c r="B140" s="152">
        <v>426311</v>
      </c>
      <c r="C140" s="152" t="s">
        <v>73</v>
      </c>
      <c r="D140" s="143">
        <v>200000</v>
      </c>
      <c r="E140" s="144"/>
      <c r="F140" s="144"/>
      <c r="G140" s="144">
        <f t="shared" si="4"/>
        <v>200000</v>
      </c>
      <c r="H140" s="131"/>
      <c r="I140" s="131"/>
      <c r="J140" s="131"/>
      <c r="K140" s="130"/>
      <c r="L140" s="131"/>
      <c r="M140" s="131"/>
      <c r="N140" s="131"/>
      <c r="O140" s="131"/>
      <c r="P140" s="131"/>
      <c r="Q140" s="155"/>
      <c r="R140" s="131"/>
      <c r="S140" s="156"/>
      <c r="T140" s="156"/>
      <c r="U140" s="157"/>
      <c r="V140" s="158"/>
      <c r="W140" s="158"/>
      <c r="Y140" s="158"/>
    </row>
    <row r="141" spans="1:24" s="159" customFormat="1" ht="12.75">
      <c r="A141" s="151"/>
      <c r="B141" s="152">
        <v>426412</v>
      </c>
      <c r="C141" s="152" t="s">
        <v>74</v>
      </c>
      <c r="D141" s="143">
        <v>1000000</v>
      </c>
      <c r="E141" s="144"/>
      <c r="F141" s="144"/>
      <c r="G141" s="144">
        <f t="shared" si="4"/>
        <v>1000000</v>
      </c>
      <c r="H141" s="131"/>
      <c r="I141" s="131"/>
      <c r="J141" s="131"/>
      <c r="K141" s="131"/>
      <c r="L141" s="131"/>
      <c r="M141" s="131"/>
      <c r="N141" s="131"/>
      <c r="O141" s="131"/>
      <c r="P141" s="155"/>
      <c r="Q141" s="131"/>
      <c r="R141" s="156"/>
      <c r="S141" s="156"/>
      <c r="T141" s="157"/>
      <c r="U141" s="158"/>
      <c r="V141" s="158"/>
      <c r="X141" s="158"/>
    </row>
    <row r="142" spans="1:24" s="159" customFormat="1" ht="12.75">
      <c r="A142" s="151"/>
      <c r="B142" s="152">
        <v>426591</v>
      </c>
      <c r="C142" s="152" t="s">
        <v>166</v>
      </c>
      <c r="D142" s="143">
        <v>580000</v>
      </c>
      <c r="E142" s="144"/>
      <c r="F142" s="144"/>
      <c r="G142" s="144">
        <f t="shared" si="4"/>
        <v>580000</v>
      </c>
      <c r="H142" s="131"/>
      <c r="I142" s="131"/>
      <c r="J142" s="131"/>
      <c r="K142" s="131"/>
      <c r="L142" s="131"/>
      <c r="M142" s="131"/>
      <c r="N142" s="131"/>
      <c r="O142" s="131"/>
      <c r="P142" s="155"/>
      <c r="Q142" s="131"/>
      <c r="R142" s="156"/>
      <c r="S142" s="156"/>
      <c r="T142" s="157"/>
      <c r="U142" s="158"/>
      <c r="V142" s="158"/>
      <c r="X142" s="158"/>
    </row>
    <row r="143" spans="1:24" ht="12.75">
      <c r="A143" s="80"/>
      <c r="B143" s="25"/>
      <c r="C143" s="25"/>
      <c r="D143" s="40"/>
      <c r="E143" s="26"/>
      <c r="F143" s="26"/>
      <c r="G143" s="26"/>
      <c r="H143" s="90"/>
      <c r="I143" s="90"/>
      <c r="J143" s="90"/>
      <c r="K143" s="90"/>
      <c r="L143" s="90"/>
      <c r="M143" s="90"/>
      <c r="N143" s="90"/>
      <c r="O143" s="90"/>
      <c r="P143" s="70"/>
      <c r="Q143" s="90"/>
      <c r="R143" s="97"/>
      <c r="S143" s="97"/>
      <c r="T143" s="35"/>
      <c r="U143" s="2"/>
      <c r="X143" s="2"/>
    </row>
    <row r="144" spans="1:24" s="184" customFormat="1" ht="12.75">
      <c r="A144" s="174"/>
      <c r="B144" s="175">
        <v>426711</v>
      </c>
      <c r="C144" s="176" t="s">
        <v>167</v>
      </c>
      <c r="D144" s="177">
        <v>123340000</v>
      </c>
      <c r="E144" s="178"/>
      <c r="F144" s="178">
        <v>2800000</v>
      </c>
      <c r="G144" s="178">
        <f t="shared" si="4"/>
        <v>126140000</v>
      </c>
      <c r="H144" s="179" t="s">
        <v>179</v>
      </c>
      <c r="I144" s="179"/>
      <c r="J144" s="179"/>
      <c r="K144" s="179"/>
      <c r="L144" s="179"/>
      <c r="M144" s="179"/>
      <c r="N144" s="179"/>
      <c r="O144" s="179"/>
      <c r="P144" s="180"/>
      <c r="Q144" s="179"/>
      <c r="R144" s="181"/>
      <c r="S144" s="181"/>
      <c r="T144" s="182"/>
      <c r="U144" s="183"/>
      <c r="V144" s="183"/>
      <c r="X144" s="183"/>
    </row>
    <row r="145" spans="1:24" s="184" customFormat="1" ht="12.75">
      <c r="A145" s="174"/>
      <c r="B145" s="175">
        <v>426712</v>
      </c>
      <c r="C145" s="175" t="s">
        <v>168</v>
      </c>
      <c r="D145" s="177"/>
      <c r="E145" s="178"/>
      <c r="F145" s="178">
        <v>350000</v>
      </c>
      <c r="G145" s="178">
        <f t="shared" si="4"/>
        <v>350000</v>
      </c>
      <c r="H145" s="179"/>
      <c r="I145" s="179"/>
      <c r="J145" s="179"/>
      <c r="K145" s="179"/>
      <c r="L145" s="179"/>
      <c r="M145" s="179"/>
      <c r="N145" s="179"/>
      <c r="O145" s="179"/>
      <c r="P145" s="180"/>
      <c r="Q145" s="179"/>
      <c r="R145" s="181"/>
      <c r="S145" s="181"/>
      <c r="T145" s="182"/>
      <c r="U145" s="183"/>
      <c r="V145" s="183"/>
      <c r="X145" s="183"/>
    </row>
    <row r="146" spans="1:24" s="184" customFormat="1" ht="12.75">
      <c r="A146" s="174"/>
      <c r="B146" s="175">
        <v>426721</v>
      </c>
      <c r="C146" s="176" t="s">
        <v>169</v>
      </c>
      <c r="D146" s="177">
        <v>66000000</v>
      </c>
      <c r="E146" s="178"/>
      <c r="F146" s="178">
        <v>50000</v>
      </c>
      <c r="G146" s="178">
        <f t="shared" si="4"/>
        <v>66050000</v>
      </c>
      <c r="H146" s="179"/>
      <c r="I146" s="179"/>
      <c r="J146" s="179"/>
      <c r="K146" s="179"/>
      <c r="L146" s="179"/>
      <c r="M146" s="179"/>
      <c r="N146" s="179"/>
      <c r="O146" s="179"/>
      <c r="P146" s="180"/>
      <c r="Q146" s="179"/>
      <c r="R146" s="181"/>
      <c r="S146" s="181"/>
      <c r="T146" s="182"/>
      <c r="U146" s="183"/>
      <c r="V146" s="183"/>
      <c r="X146" s="183"/>
    </row>
    <row r="147" spans="1:24" s="184" customFormat="1" ht="12.75">
      <c r="A147" s="174"/>
      <c r="B147" s="175">
        <v>426751</v>
      </c>
      <c r="C147" s="175" t="s">
        <v>170</v>
      </c>
      <c r="D147" s="177">
        <v>136738000</v>
      </c>
      <c r="E147" s="178"/>
      <c r="F147" s="178">
        <v>3000000</v>
      </c>
      <c r="G147" s="178">
        <f t="shared" si="4"/>
        <v>139738000</v>
      </c>
      <c r="H147" s="179"/>
      <c r="I147" s="179"/>
      <c r="J147" s="179"/>
      <c r="K147" s="179"/>
      <c r="L147" s="179"/>
      <c r="M147" s="179"/>
      <c r="N147" s="179"/>
      <c r="O147" s="179"/>
      <c r="P147" s="180"/>
      <c r="Q147" s="179"/>
      <c r="R147" s="181"/>
      <c r="S147" s="181"/>
      <c r="T147" s="182"/>
      <c r="U147" s="183"/>
      <c r="V147" s="183"/>
      <c r="X147" s="183"/>
    </row>
    <row r="148" spans="1:24" s="184" customFormat="1" ht="12.75">
      <c r="A148" s="174"/>
      <c r="B148" s="175">
        <v>426752</v>
      </c>
      <c r="C148" s="175" t="s">
        <v>171</v>
      </c>
      <c r="D148" s="177">
        <v>28722000</v>
      </c>
      <c r="E148" s="178"/>
      <c r="F148" s="178"/>
      <c r="G148" s="178">
        <f t="shared" si="4"/>
        <v>28722000</v>
      </c>
      <c r="H148" s="179"/>
      <c r="I148" s="179"/>
      <c r="J148" s="179"/>
      <c r="K148" s="179"/>
      <c r="L148" s="179"/>
      <c r="M148" s="179"/>
      <c r="N148" s="179"/>
      <c r="O148" s="179"/>
      <c r="P148" s="180"/>
      <c r="Q148" s="179"/>
      <c r="R148" s="181"/>
      <c r="S148" s="181"/>
      <c r="T148" s="182"/>
      <c r="U148" s="183"/>
      <c r="V148" s="183"/>
      <c r="X148" s="183"/>
    </row>
    <row r="149" spans="1:24" s="184" customFormat="1" ht="12.75">
      <c r="A149" s="174"/>
      <c r="B149" s="175">
        <v>426753</v>
      </c>
      <c r="C149" s="175" t="s">
        <v>172</v>
      </c>
      <c r="D149" s="177">
        <v>164434000</v>
      </c>
      <c r="E149" s="178"/>
      <c r="F149" s="178"/>
      <c r="G149" s="178">
        <f t="shared" si="4"/>
        <v>164434000</v>
      </c>
      <c r="H149" s="179"/>
      <c r="I149" s="179"/>
      <c r="J149" s="179"/>
      <c r="K149" s="179"/>
      <c r="L149" s="179"/>
      <c r="M149" s="179"/>
      <c r="N149" s="179"/>
      <c r="O149" s="179"/>
      <c r="P149" s="180"/>
      <c r="Q149" s="179"/>
      <c r="R149" s="181"/>
      <c r="S149" s="181"/>
      <c r="T149" s="182"/>
      <c r="U149" s="183"/>
      <c r="V149" s="183"/>
      <c r="X149" s="183"/>
    </row>
    <row r="150" spans="1:24" s="184" customFormat="1" ht="12.75">
      <c r="A150" s="174"/>
      <c r="B150" s="175">
        <v>426761</v>
      </c>
      <c r="C150" s="185" t="s">
        <v>173</v>
      </c>
      <c r="D150" s="177">
        <v>26504000</v>
      </c>
      <c r="E150" s="178"/>
      <c r="F150" s="178"/>
      <c r="G150" s="178">
        <f t="shared" si="4"/>
        <v>26504000</v>
      </c>
      <c r="H150" s="179"/>
      <c r="I150" s="179"/>
      <c r="J150" s="179"/>
      <c r="K150" s="179"/>
      <c r="L150" s="179"/>
      <c r="M150" s="179"/>
      <c r="N150" s="179"/>
      <c r="O150" s="179"/>
      <c r="P150" s="180"/>
      <c r="Q150" s="179"/>
      <c r="R150" s="181"/>
      <c r="S150" s="181"/>
      <c r="T150" s="182"/>
      <c r="U150" s="183"/>
      <c r="V150" s="183"/>
      <c r="X150" s="183"/>
    </row>
    <row r="151" spans="1:24" s="184" customFormat="1" ht="12.75">
      <c r="A151" s="174"/>
      <c r="B151" s="186">
        <v>426762</v>
      </c>
      <c r="C151" s="185" t="s">
        <v>174</v>
      </c>
      <c r="D151" s="177">
        <v>7682000</v>
      </c>
      <c r="E151" s="178"/>
      <c r="F151" s="178"/>
      <c r="G151" s="178">
        <f t="shared" si="4"/>
        <v>7682000</v>
      </c>
      <c r="H151" s="179"/>
      <c r="I151" s="179"/>
      <c r="J151" s="179"/>
      <c r="K151" s="179"/>
      <c r="L151" s="179"/>
      <c r="M151" s="179"/>
      <c r="N151" s="179"/>
      <c r="O151" s="179"/>
      <c r="P151" s="180"/>
      <c r="Q151" s="179"/>
      <c r="R151" s="181"/>
      <c r="S151" s="181"/>
      <c r="T151" s="182"/>
      <c r="U151" s="183"/>
      <c r="V151" s="183"/>
      <c r="X151" s="183"/>
    </row>
    <row r="152" spans="1:24" s="184" customFormat="1" ht="12.75">
      <c r="A152" s="174"/>
      <c r="B152" s="186">
        <v>426763</v>
      </c>
      <c r="C152" s="185" t="s">
        <v>175</v>
      </c>
      <c r="D152" s="177">
        <v>33462000</v>
      </c>
      <c r="E152" s="178"/>
      <c r="F152" s="178">
        <v>350000</v>
      </c>
      <c r="G152" s="178">
        <f t="shared" si="4"/>
        <v>33812000</v>
      </c>
      <c r="H152" s="179"/>
      <c r="I152" s="179"/>
      <c r="J152" s="179"/>
      <c r="K152" s="179"/>
      <c r="L152" s="179"/>
      <c r="M152" s="179"/>
      <c r="N152" s="179"/>
      <c r="O152" s="179"/>
      <c r="P152" s="180"/>
      <c r="Q152" s="179"/>
      <c r="R152" s="181"/>
      <c r="S152" s="181"/>
      <c r="T152" s="182"/>
      <c r="U152" s="183"/>
      <c r="V152" s="183"/>
      <c r="X152" s="183"/>
    </row>
    <row r="153" spans="1:24" s="184" customFormat="1" ht="12.75">
      <c r="A153" s="174"/>
      <c r="B153" s="186">
        <v>426764</v>
      </c>
      <c r="C153" s="175" t="s">
        <v>76</v>
      </c>
      <c r="D153" s="177">
        <v>37305000</v>
      </c>
      <c r="E153" s="178"/>
      <c r="F153" s="178"/>
      <c r="G153" s="178">
        <f t="shared" si="4"/>
        <v>37305000</v>
      </c>
      <c r="H153" s="179"/>
      <c r="I153" s="179"/>
      <c r="J153" s="179"/>
      <c r="K153" s="179"/>
      <c r="L153" s="179"/>
      <c r="M153" s="179"/>
      <c r="N153" s="179"/>
      <c r="O153" s="179"/>
      <c r="P153" s="180"/>
      <c r="Q153" s="179"/>
      <c r="R153" s="181"/>
      <c r="S153" s="181"/>
      <c r="T153" s="182"/>
      <c r="U153" s="183"/>
      <c r="V153" s="183"/>
      <c r="X153" s="183"/>
    </row>
    <row r="154" spans="1:24" s="184" customFormat="1" ht="12.75">
      <c r="A154" s="174"/>
      <c r="B154" s="186">
        <v>426765</v>
      </c>
      <c r="C154" s="175" t="s">
        <v>75</v>
      </c>
      <c r="D154" s="177">
        <v>837000</v>
      </c>
      <c r="E154" s="178"/>
      <c r="F154" s="178"/>
      <c r="G154" s="178">
        <f t="shared" si="4"/>
        <v>837000</v>
      </c>
      <c r="H154" s="179"/>
      <c r="I154" s="179"/>
      <c r="J154" s="179"/>
      <c r="K154" s="179"/>
      <c r="L154" s="179"/>
      <c r="M154" s="179"/>
      <c r="N154" s="179"/>
      <c r="O154" s="179"/>
      <c r="P154" s="180"/>
      <c r="Q154" s="179"/>
      <c r="R154" s="181"/>
      <c r="S154" s="181"/>
      <c r="T154" s="182"/>
      <c r="U154" s="183"/>
      <c r="V154" s="183"/>
      <c r="X154" s="183"/>
    </row>
    <row r="155" spans="1:24" s="184" customFormat="1" ht="12.75">
      <c r="A155" s="174"/>
      <c r="B155" s="186">
        <v>426767</v>
      </c>
      <c r="C155" s="185" t="s">
        <v>176</v>
      </c>
      <c r="D155" s="177">
        <v>4325000</v>
      </c>
      <c r="E155" s="178"/>
      <c r="F155" s="178"/>
      <c r="G155" s="178">
        <f t="shared" si="4"/>
        <v>4325000</v>
      </c>
      <c r="H155" s="179"/>
      <c r="I155" s="179"/>
      <c r="J155" s="179"/>
      <c r="K155" s="179"/>
      <c r="L155" s="179"/>
      <c r="M155" s="179"/>
      <c r="N155" s="179"/>
      <c r="O155" s="179"/>
      <c r="P155" s="180"/>
      <c r="Q155" s="179"/>
      <c r="R155" s="181"/>
      <c r="S155" s="181"/>
      <c r="T155" s="182"/>
      <c r="U155" s="183"/>
      <c r="V155" s="183"/>
      <c r="X155" s="183"/>
    </row>
    <row r="156" spans="1:24" s="184" customFormat="1" ht="12.75">
      <c r="A156" s="174"/>
      <c r="B156" s="186">
        <v>426768</v>
      </c>
      <c r="C156" s="185" t="s">
        <v>177</v>
      </c>
      <c r="D156" s="177">
        <v>220000</v>
      </c>
      <c r="E156" s="178"/>
      <c r="F156" s="178"/>
      <c r="G156" s="178">
        <f t="shared" si="4"/>
        <v>220000</v>
      </c>
      <c r="H156" s="179"/>
      <c r="I156" s="179"/>
      <c r="J156" s="179"/>
      <c r="K156" s="179"/>
      <c r="L156" s="179"/>
      <c r="M156" s="179"/>
      <c r="N156" s="179"/>
      <c r="O156" s="179"/>
      <c r="P156" s="180"/>
      <c r="Q156" s="179"/>
      <c r="R156" s="181"/>
      <c r="S156" s="181"/>
      <c r="T156" s="182"/>
      <c r="U156" s="183"/>
      <c r="V156" s="183"/>
      <c r="X156" s="183"/>
    </row>
    <row r="157" spans="1:24" s="184" customFormat="1" ht="12.75">
      <c r="A157" s="174"/>
      <c r="B157" s="175">
        <v>426791</v>
      </c>
      <c r="C157" s="187" t="s">
        <v>178</v>
      </c>
      <c r="D157" s="177">
        <v>570000</v>
      </c>
      <c r="E157" s="178"/>
      <c r="F157" s="178"/>
      <c r="G157" s="178">
        <f t="shared" si="4"/>
        <v>570000</v>
      </c>
      <c r="H157" s="179"/>
      <c r="I157" s="179"/>
      <c r="J157" s="179"/>
      <c r="K157" s="179"/>
      <c r="L157" s="179"/>
      <c r="M157" s="179"/>
      <c r="N157" s="179"/>
      <c r="O157" s="179"/>
      <c r="P157" s="180"/>
      <c r="Q157" s="179"/>
      <c r="R157" s="181"/>
      <c r="S157" s="181"/>
      <c r="T157" s="182"/>
      <c r="U157" s="183"/>
      <c r="V157" s="183"/>
      <c r="X157" s="183"/>
    </row>
    <row r="158" spans="1:24" ht="12.75">
      <c r="A158" s="80"/>
      <c r="B158" s="25"/>
      <c r="C158" s="121"/>
      <c r="D158" s="40"/>
      <c r="E158" s="26"/>
      <c r="F158" s="26"/>
      <c r="G158" s="26"/>
      <c r="H158" s="90"/>
      <c r="I158" s="90"/>
      <c r="J158" s="90"/>
      <c r="K158" s="90"/>
      <c r="L158" s="90"/>
      <c r="M158" s="90"/>
      <c r="N158" s="90"/>
      <c r="O158" s="90"/>
      <c r="P158" s="70"/>
      <c r="Q158" s="90"/>
      <c r="R158" s="97"/>
      <c r="S158" s="97"/>
      <c r="T158" s="35"/>
      <c r="U158" s="2"/>
      <c r="X158" s="2"/>
    </row>
    <row r="159" spans="1:24" ht="12.75">
      <c r="A159" s="80"/>
      <c r="B159" s="120">
        <v>426811</v>
      </c>
      <c r="C159" s="121" t="s">
        <v>180</v>
      </c>
      <c r="D159" s="108">
        <v>5600000</v>
      </c>
      <c r="E159" s="26"/>
      <c r="F159" s="26"/>
      <c r="G159" s="26">
        <f t="shared" si="4"/>
        <v>5600000</v>
      </c>
      <c r="H159" s="90"/>
      <c r="I159" s="90"/>
      <c r="J159" s="90"/>
      <c r="K159" s="90"/>
      <c r="L159" s="90"/>
      <c r="M159" s="90"/>
      <c r="N159" s="90"/>
      <c r="O159" s="90"/>
      <c r="P159" s="70"/>
      <c r="Q159" s="90"/>
      <c r="R159" s="97"/>
      <c r="S159" s="97"/>
      <c r="T159" s="35"/>
      <c r="U159" s="2"/>
      <c r="X159" s="2"/>
    </row>
    <row r="160" spans="1:24" ht="12.75">
      <c r="A160" s="80"/>
      <c r="B160" s="120">
        <v>426812</v>
      </c>
      <c r="C160" s="121" t="s">
        <v>181</v>
      </c>
      <c r="D160" s="108">
        <v>3100000</v>
      </c>
      <c r="E160" s="26"/>
      <c r="F160" s="26"/>
      <c r="G160" s="26">
        <f t="shared" si="4"/>
        <v>3100000</v>
      </c>
      <c r="H160" s="90"/>
      <c r="I160" s="90"/>
      <c r="J160" s="90"/>
      <c r="K160" s="90"/>
      <c r="L160" s="90"/>
      <c r="M160" s="90"/>
      <c r="N160" s="90"/>
      <c r="O160" s="90"/>
      <c r="P160" s="70"/>
      <c r="Q160" s="90"/>
      <c r="R160" s="97"/>
      <c r="S160" s="97"/>
      <c r="T160" s="35"/>
      <c r="U160" s="2"/>
      <c r="X160" s="2"/>
    </row>
    <row r="161" spans="1:24" ht="12.75">
      <c r="A161" s="80"/>
      <c r="B161" s="81">
        <v>426819</v>
      </c>
      <c r="C161" s="27" t="s">
        <v>182</v>
      </c>
      <c r="D161" s="40">
        <v>920000</v>
      </c>
      <c r="E161" s="26"/>
      <c r="F161" s="26"/>
      <c r="G161" s="26">
        <f t="shared" si="4"/>
        <v>920000</v>
      </c>
      <c r="H161" s="90"/>
      <c r="I161" s="90"/>
      <c r="J161" s="90"/>
      <c r="K161" s="90"/>
      <c r="L161" s="90"/>
      <c r="M161" s="90"/>
      <c r="N161" s="90"/>
      <c r="O161" s="90"/>
      <c r="P161" s="70"/>
      <c r="Q161" s="90"/>
      <c r="R161" s="97"/>
      <c r="S161" s="97"/>
      <c r="T161" s="35"/>
      <c r="U161" s="2"/>
      <c r="X161" s="2"/>
    </row>
    <row r="162" spans="1:24" s="184" customFormat="1" ht="12.75">
      <c r="A162" s="174"/>
      <c r="B162" s="186">
        <v>426822</v>
      </c>
      <c r="C162" s="185" t="s">
        <v>183</v>
      </c>
      <c r="D162" s="177">
        <v>500000</v>
      </c>
      <c r="E162" s="178"/>
      <c r="F162" s="178"/>
      <c r="G162" s="178">
        <f t="shared" si="4"/>
        <v>500000</v>
      </c>
      <c r="H162" s="179" t="s">
        <v>179</v>
      </c>
      <c r="I162" s="179"/>
      <c r="J162" s="179"/>
      <c r="K162" s="179"/>
      <c r="L162" s="179"/>
      <c r="M162" s="179"/>
      <c r="N162" s="179"/>
      <c r="O162" s="179"/>
      <c r="P162" s="180"/>
      <c r="Q162" s="179"/>
      <c r="R162" s="181"/>
      <c r="S162" s="181"/>
      <c r="T162" s="182"/>
      <c r="U162" s="183"/>
      <c r="V162" s="183"/>
      <c r="X162" s="183"/>
    </row>
    <row r="163" spans="1:24" s="184" customFormat="1" ht="12.75">
      <c r="A163" s="174"/>
      <c r="B163" s="175">
        <v>426823</v>
      </c>
      <c r="C163" s="175" t="s">
        <v>184</v>
      </c>
      <c r="D163" s="177">
        <v>22402000</v>
      </c>
      <c r="E163" s="178"/>
      <c r="F163" s="178">
        <v>6500000</v>
      </c>
      <c r="G163" s="178">
        <f t="shared" si="4"/>
        <v>28902000</v>
      </c>
      <c r="H163" s="179" t="s">
        <v>104</v>
      </c>
      <c r="I163" s="179" t="s">
        <v>104</v>
      </c>
      <c r="J163" s="179"/>
      <c r="K163" s="179"/>
      <c r="L163" s="179"/>
      <c r="M163" s="179"/>
      <c r="N163" s="179"/>
      <c r="O163" s="179"/>
      <c r="P163" s="180"/>
      <c r="Q163" s="179"/>
      <c r="R163" s="181"/>
      <c r="S163" s="181"/>
      <c r="T163" s="182"/>
      <c r="U163" s="183"/>
      <c r="V163" s="183"/>
      <c r="X163" s="183"/>
    </row>
    <row r="164" spans="1:24" s="184" customFormat="1" ht="12.75">
      <c r="A164" s="174"/>
      <c r="B164" s="175">
        <v>426829</v>
      </c>
      <c r="C164" s="176" t="s">
        <v>185</v>
      </c>
      <c r="D164" s="177">
        <v>50000</v>
      </c>
      <c r="E164" s="178"/>
      <c r="F164" s="178"/>
      <c r="G164" s="178">
        <f t="shared" si="4"/>
        <v>50000</v>
      </c>
      <c r="H164" s="179"/>
      <c r="I164" s="179"/>
      <c r="J164" s="179"/>
      <c r="K164" s="179"/>
      <c r="L164" s="179"/>
      <c r="M164" s="179"/>
      <c r="N164" s="179"/>
      <c r="O164" s="179"/>
      <c r="P164" s="180"/>
      <c r="Q164" s="179"/>
      <c r="R164" s="181"/>
      <c r="S164" s="181"/>
      <c r="T164" s="182"/>
      <c r="U164" s="183"/>
      <c r="V164" s="183"/>
      <c r="X164" s="183"/>
    </row>
    <row r="165" spans="1:24" s="209" customFormat="1" ht="12.75">
      <c r="A165" s="199"/>
      <c r="B165" s="200">
        <v>426911</v>
      </c>
      <c r="C165" s="201" t="s">
        <v>192</v>
      </c>
      <c r="D165" s="202">
        <v>3850000</v>
      </c>
      <c r="E165" s="203"/>
      <c r="F165" s="203">
        <v>1000000</v>
      </c>
      <c r="G165" s="203">
        <f t="shared" si="4"/>
        <v>4850000</v>
      </c>
      <c r="H165" s="204"/>
      <c r="I165" s="204"/>
      <c r="J165" s="204"/>
      <c r="K165" s="204"/>
      <c r="L165" s="204"/>
      <c r="M165" s="204"/>
      <c r="N165" s="204"/>
      <c r="O165" s="204"/>
      <c r="P165" s="205"/>
      <c r="Q165" s="204"/>
      <c r="R165" s="206"/>
      <c r="S165" s="206"/>
      <c r="T165" s="207"/>
      <c r="U165" s="208"/>
      <c r="V165" s="208"/>
      <c r="X165" s="208"/>
    </row>
    <row r="166" spans="1:24" s="209" customFormat="1" ht="12.75">
      <c r="A166" s="199"/>
      <c r="B166" s="200">
        <v>426912</v>
      </c>
      <c r="C166" s="201" t="s">
        <v>193</v>
      </c>
      <c r="D166" s="202">
        <v>500000</v>
      </c>
      <c r="E166" s="203"/>
      <c r="F166" s="203"/>
      <c r="G166" s="203">
        <f t="shared" si="4"/>
        <v>500000</v>
      </c>
      <c r="H166" s="204"/>
      <c r="I166" s="204"/>
      <c r="J166" s="204"/>
      <c r="K166" s="204"/>
      <c r="L166" s="204"/>
      <c r="M166" s="204"/>
      <c r="N166" s="204"/>
      <c r="O166" s="204"/>
      <c r="P166" s="205"/>
      <c r="Q166" s="204"/>
      <c r="R166" s="206"/>
      <c r="S166" s="206"/>
      <c r="T166" s="207"/>
      <c r="U166" s="208"/>
      <c r="V166" s="208"/>
      <c r="X166" s="208"/>
    </row>
    <row r="167" spans="1:24" ht="12.75">
      <c r="A167" s="80"/>
      <c r="B167" s="25">
        <v>426913</v>
      </c>
      <c r="C167" s="128" t="s">
        <v>77</v>
      </c>
      <c r="D167" s="40">
        <v>6685000</v>
      </c>
      <c r="E167" s="26"/>
      <c r="F167" s="26">
        <v>1000000</v>
      </c>
      <c r="G167" s="26">
        <f t="shared" si="4"/>
        <v>7685000</v>
      </c>
      <c r="H167" s="90"/>
      <c r="I167" s="90"/>
      <c r="J167" s="90"/>
      <c r="K167" s="90"/>
      <c r="L167" s="90"/>
      <c r="M167" s="90"/>
      <c r="N167" s="90"/>
      <c r="O167" s="90"/>
      <c r="P167" s="70"/>
      <c r="Q167" s="90"/>
      <c r="R167" s="97"/>
      <c r="S167" s="97"/>
      <c r="T167" s="188"/>
      <c r="U167" s="2"/>
      <c r="X167" s="2"/>
    </row>
    <row r="168" spans="1:24" s="209" customFormat="1" ht="12.75">
      <c r="A168" s="199"/>
      <c r="B168" s="200">
        <v>426919</v>
      </c>
      <c r="C168" s="201" t="s">
        <v>186</v>
      </c>
      <c r="D168" s="202">
        <v>3000000</v>
      </c>
      <c r="E168" s="203"/>
      <c r="F168" s="203"/>
      <c r="G168" s="203">
        <f t="shared" si="4"/>
        <v>3000000</v>
      </c>
      <c r="H168" s="204"/>
      <c r="I168" s="204"/>
      <c r="J168" s="204"/>
      <c r="K168" s="204"/>
      <c r="L168" s="204"/>
      <c r="M168" s="204"/>
      <c r="N168" s="204"/>
      <c r="O168" s="204"/>
      <c r="P168" s="205"/>
      <c r="Q168" s="204"/>
      <c r="R168" s="206"/>
      <c r="S168" s="206"/>
      <c r="T168" s="207"/>
      <c r="U168" s="208"/>
      <c r="V168" s="208"/>
      <c r="X168" s="208"/>
    </row>
    <row r="169" spans="1:24" ht="25.5">
      <c r="A169" s="64">
        <v>3</v>
      </c>
      <c r="B169" s="45">
        <v>43</v>
      </c>
      <c r="C169" s="19" t="s">
        <v>78</v>
      </c>
      <c r="D169" s="72">
        <v>0</v>
      </c>
      <c r="E169" s="56">
        <v>0</v>
      </c>
      <c r="F169" s="16">
        <v>0</v>
      </c>
      <c r="G169" s="77">
        <f t="shared" si="4"/>
        <v>0</v>
      </c>
      <c r="H169" s="91"/>
      <c r="I169" s="91"/>
      <c r="J169" s="91"/>
      <c r="K169" s="91"/>
      <c r="L169" s="91"/>
      <c r="M169" s="91"/>
      <c r="N169" s="91"/>
      <c r="O169" s="91"/>
      <c r="P169" s="70"/>
      <c r="Q169" s="70"/>
      <c r="R169" s="97"/>
      <c r="S169" s="97"/>
      <c r="U169" s="2"/>
      <c r="X169" s="2"/>
    </row>
    <row r="170" spans="1:24" ht="12.75">
      <c r="A170" s="64"/>
      <c r="B170" s="45">
        <v>431</v>
      </c>
      <c r="C170" s="19" t="s">
        <v>110</v>
      </c>
      <c r="D170" s="37">
        <f>SUM(D171:D172)</f>
        <v>0</v>
      </c>
      <c r="E170" s="18"/>
      <c r="F170" s="16"/>
      <c r="G170" s="26">
        <f t="shared" si="4"/>
        <v>0</v>
      </c>
      <c r="H170" s="90"/>
      <c r="I170" s="90"/>
      <c r="J170" s="90"/>
      <c r="K170" s="90"/>
      <c r="L170" s="90"/>
      <c r="M170" s="90"/>
      <c r="N170" s="90"/>
      <c r="O170" s="90"/>
      <c r="P170" s="70"/>
      <c r="Q170" s="70"/>
      <c r="R170" s="97"/>
      <c r="S170" s="97"/>
      <c r="U170" s="2"/>
      <c r="X170" s="2"/>
    </row>
    <row r="171" spans="1:24" ht="12.75">
      <c r="A171" s="64"/>
      <c r="B171" s="50">
        <v>431111</v>
      </c>
      <c r="C171" s="119" t="s">
        <v>106</v>
      </c>
      <c r="D171" s="37">
        <v>0</v>
      </c>
      <c r="E171" s="18"/>
      <c r="F171" s="16">
        <v>200000</v>
      </c>
      <c r="G171" s="26">
        <f t="shared" si="4"/>
        <v>200000</v>
      </c>
      <c r="H171" s="90"/>
      <c r="I171" s="90"/>
      <c r="J171" s="90"/>
      <c r="K171" s="90"/>
      <c r="L171" s="90"/>
      <c r="M171" s="90"/>
      <c r="N171" s="90"/>
      <c r="O171" s="90"/>
      <c r="P171" s="70"/>
      <c r="Q171" s="70"/>
      <c r="R171" s="97"/>
      <c r="S171" s="97"/>
      <c r="U171" s="2"/>
      <c r="X171" s="2"/>
    </row>
    <row r="172" spans="1:24" s="60" customFormat="1" ht="12.75">
      <c r="A172" s="65"/>
      <c r="B172" s="50">
        <v>431211</v>
      </c>
      <c r="C172" s="51" t="s">
        <v>79</v>
      </c>
      <c r="D172" s="71">
        <v>0</v>
      </c>
      <c r="E172" s="54"/>
      <c r="F172" s="54">
        <v>1300000</v>
      </c>
      <c r="G172" s="26">
        <f t="shared" si="4"/>
        <v>1300000</v>
      </c>
      <c r="H172" s="90"/>
      <c r="I172" s="90"/>
      <c r="J172" s="90"/>
      <c r="K172" s="90"/>
      <c r="L172" s="90"/>
      <c r="M172" s="90"/>
      <c r="N172" s="90"/>
      <c r="O172" s="90"/>
      <c r="P172" s="70"/>
      <c r="Q172" s="89"/>
      <c r="R172" s="97"/>
      <c r="S172" s="97"/>
      <c r="T172" s="61"/>
      <c r="U172" s="61"/>
      <c r="V172" s="61"/>
      <c r="X172" s="61"/>
    </row>
    <row r="173" spans="1:24" s="48" customFormat="1" ht="15" customHeight="1">
      <c r="A173" s="62">
        <v>4</v>
      </c>
      <c r="B173" s="45">
        <v>44</v>
      </c>
      <c r="C173" s="66" t="s">
        <v>80</v>
      </c>
      <c r="D173" s="72">
        <f>D174</f>
        <v>0</v>
      </c>
      <c r="E173" s="56">
        <v>0</v>
      </c>
      <c r="F173" s="72">
        <f>SUM(F175:F176)</f>
        <v>90000</v>
      </c>
      <c r="G173" s="77">
        <f t="shared" si="4"/>
        <v>90000</v>
      </c>
      <c r="H173" s="91"/>
      <c r="I173" s="91"/>
      <c r="J173" s="91"/>
      <c r="K173" s="91"/>
      <c r="L173" s="91"/>
      <c r="M173" s="91"/>
      <c r="N173" s="91"/>
      <c r="O173" s="91"/>
      <c r="P173" s="70"/>
      <c r="Q173" s="91"/>
      <c r="R173" s="97"/>
      <c r="S173" s="97"/>
      <c r="T173" s="49"/>
      <c r="U173" s="49"/>
      <c r="V173" s="49"/>
      <c r="X173" s="49"/>
    </row>
    <row r="174" spans="1:24" ht="15" customHeight="1">
      <c r="A174" s="64"/>
      <c r="B174" s="45">
        <v>444</v>
      </c>
      <c r="C174" s="19" t="s">
        <v>81</v>
      </c>
      <c r="D174" s="72">
        <f>SUM(D175:D176)</f>
        <v>0</v>
      </c>
      <c r="E174" s="18"/>
      <c r="F174" s="16"/>
      <c r="G174" s="77">
        <f t="shared" si="4"/>
        <v>0</v>
      </c>
      <c r="H174" s="91"/>
      <c r="I174" s="91"/>
      <c r="J174" s="91"/>
      <c r="K174" s="91"/>
      <c r="L174" s="91"/>
      <c r="M174" s="91"/>
      <c r="N174" s="91"/>
      <c r="O174" s="91"/>
      <c r="P174" s="70"/>
      <c r="Q174" s="70"/>
      <c r="R174" s="97"/>
      <c r="S174" s="97"/>
      <c r="U174" s="2"/>
      <c r="X174" s="2"/>
    </row>
    <row r="175" spans="1:24" ht="15" customHeight="1">
      <c r="A175" s="64"/>
      <c r="B175" s="14">
        <v>444111</v>
      </c>
      <c r="C175" s="74" t="s">
        <v>82</v>
      </c>
      <c r="D175" s="109"/>
      <c r="E175" s="16"/>
      <c r="F175" s="16">
        <v>80000</v>
      </c>
      <c r="G175" s="26">
        <f t="shared" si="4"/>
        <v>80000</v>
      </c>
      <c r="H175" s="90"/>
      <c r="I175" s="90"/>
      <c r="J175" s="90"/>
      <c r="K175" s="90"/>
      <c r="L175" s="90"/>
      <c r="M175" s="90"/>
      <c r="N175" s="90"/>
      <c r="O175" s="90"/>
      <c r="P175" s="70"/>
      <c r="Q175" s="70"/>
      <c r="R175" s="97"/>
      <c r="S175" s="97"/>
      <c r="T175" s="55"/>
      <c r="U175" s="2"/>
      <c r="X175" s="2"/>
    </row>
    <row r="176" spans="1:24" ht="15" customHeight="1">
      <c r="A176" s="64"/>
      <c r="B176" s="14">
        <v>444211</v>
      </c>
      <c r="C176" s="50" t="s">
        <v>187</v>
      </c>
      <c r="D176" s="39" t="s">
        <v>104</v>
      </c>
      <c r="E176" s="18"/>
      <c r="F176" s="18">
        <v>10000</v>
      </c>
      <c r="G176" s="26">
        <f t="shared" si="4"/>
        <v>10000</v>
      </c>
      <c r="H176" s="90"/>
      <c r="I176" s="90"/>
      <c r="J176" s="90"/>
      <c r="K176" s="90"/>
      <c r="L176" s="90"/>
      <c r="M176" s="90"/>
      <c r="N176" s="90"/>
      <c r="O176" s="90"/>
      <c r="P176" s="70"/>
      <c r="Q176" s="70"/>
      <c r="R176" s="97"/>
      <c r="S176" s="97"/>
      <c r="U176" s="2"/>
      <c r="X176" s="2"/>
    </row>
    <row r="177" spans="1:24" s="48" customFormat="1" ht="15" customHeight="1">
      <c r="A177" s="62">
        <v>5</v>
      </c>
      <c r="B177" s="45">
        <v>48</v>
      </c>
      <c r="C177" s="45" t="s">
        <v>20</v>
      </c>
      <c r="D177" s="99">
        <f>D178+D183</f>
        <v>107000</v>
      </c>
      <c r="E177" s="56">
        <f>E178+E183</f>
        <v>0</v>
      </c>
      <c r="F177" s="100">
        <f>F178+F183</f>
        <v>3770000</v>
      </c>
      <c r="G177" s="77">
        <f t="shared" si="4"/>
        <v>3877000</v>
      </c>
      <c r="H177" s="91"/>
      <c r="I177" s="91"/>
      <c r="J177" s="91"/>
      <c r="K177" s="91"/>
      <c r="L177" s="91"/>
      <c r="M177" s="91"/>
      <c r="N177" s="91"/>
      <c r="O177" s="91"/>
      <c r="P177" s="70"/>
      <c r="Q177" s="91"/>
      <c r="R177" s="97"/>
      <c r="S177" s="97"/>
      <c r="T177" s="49"/>
      <c r="U177" s="49"/>
      <c r="V177" s="49"/>
      <c r="X177" s="49"/>
    </row>
    <row r="178" spans="1:24" s="48" customFormat="1" ht="15" customHeight="1">
      <c r="A178" s="62"/>
      <c r="B178" s="45">
        <v>482</v>
      </c>
      <c r="C178" s="45" t="s">
        <v>83</v>
      </c>
      <c r="D178" s="72">
        <f>SUM(D179:D182)</f>
        <v>107000</v>
      </c>
      <c r="E178" s="56"/>
      <c r="F178" s="56">
        <f>SUM(F179:F182)</f>
        <v>2500000</v>
      </c>
      <c r="G178" s="77">
        <f t="shared" si="4"/>
        <v>2607000</v>
      </c>
      <c r="H178" s="91"/>
      <c r="I178" s="91"/>
      <c r="J178" s="91"/>
      <c r="K178" s="91"/>
      <c r="L178" s="91"/>
      <c r="M178" s="91"/>
      <c r="N178" s="91"/>
      <c r="O178" s="91"/>
      <c r="P178" s="70"/>
      <c r="Q178" s="91"/>
      <c r="R178" s="97"/>
      <c r="S178" s="97"/>
      <c r="T178" s="49"/>
      <c r="U178" s="49"/>
      <c r="V178" s="49"/>
      <c r="X178" s="49"/>
    </row>
    <row r="179" spans="1:24" s="60" customFormat="1" ht="12.75">
      <c r="A179" s="65"/>
      <c r="B179" s="50">
        <v>482131</v>
      </c>
      <c r="C179" s="50" t="s">
        <v>84</v>
      </c>
      <c r="D179" s="71">
        <v>30000</v>
      </c>
      <c r="E179" s="54"/>
      <c r="F179" s="54"/>
      <c r="G179" s="26">
        <f t="shared" si="4"/>
        <v>30000</v>
      </c>
      <c r="H179" s="90"/>
      <c r="I179" s="90"/>
      <c r="J179" s="90"/>
      <c r="K179" s="90"/>
      <c r="L179" s="90"/>
      <c r="M179" s="90"/>
      <c r="N179" s="90"/>
      <c r="O179" s="90"/>
      <c r="P179" s="70"/>
      <c r="Q179" s="89"/>
      <c r="R179" s="97"/>
      <c r="S179" s="97"/>
      <c r="T179" s="55"/>
      <c r="U179" s="61"/>
      <c r="V179" s="61"/>
      <c r="X179" s="61"/>
    </row>
    <row r="180" spans="1:24" s="60" customFormat="1" ht="12.75">
      <c r="A180" s="65"/>
      <c r="B180" s="50">
        <v>482211</v>
      </c>
      <c r="C180" s="50" t="s">
        <v>85</v>
      </c>
      <c r="D180" s="71">
        <v>75000</v>
      </c>
      <c r="E180" s="54"/>
      <c r="F180" s="54"/>
      <c r="G180" s="26">
        <f t="shared" si="4"/>
        <v>75000</v>
      </c>
      <c r="H180" s="90"/>
      <c r="I180" s="90"/>
      <c r="J180" s="90"/>
      <c r="K180" s="90"/>
      <c r="L180" s="90"/>
      <c r="M180" s="90"/>
      <c r="N180" s="90"/>
      <c r="O180" s="90"/>
      <c r="P180" s="70"/>
      <c r="Q180" s="89"/>
      <c r="R180" s="97"/>
      <c r="S180" s="97"/>
      <c r="T180" s="55"/>
      <c r="U180" s="61"/>
      <c r="V180" s="61"/>
      <c r="X180" s="61"/>
    </row>
    <row r="181" spans="1:24" s="60" customFormat="1" ht="12.75">
      <c r="A181" s="65"/>
      <c r="B181" s="50">
        <v>482251</v>
      </c>
      <c r="C181" s="50" t="s">
        <v>86</v>
      </c>
      <c r="D181" s="71">
        <v>2000</v>
      </c>
      <c r="E181" s="54"/>
      <c r="F181" s="54"/>
      <c r="G181" s="26">
        <f t="shared" si="4"/>
        <v>2000</v>
      </c>
      <c r="H181" s="90"/>
      <c r="I181" s="90"/>
      <c r="J181" s="90"/>
      <c r="K181" s="90"/>
      <c r="L181" s="90"/>
      <c r="M181" s="90"/>
      <c r="N181" s="90"/>
      <c r="O181" s="90"/>
      <c r="P181" s="70"/>
      <c r="Q181" s="89"/>
      <c r="R181" s="97"/>
      <c r="S181" s="97"/>
      <c r="T181" s="55"/>
      <c r="U181" s="61"/>
      <c r="V181" s="61"/>
      <c r="X181" s="61"/>
    </row>
    <row r="182" spans="1:24" s="60" customFormat="1" ht="12.75">
      <c r="A182" s="65"/>
      <c r="B182" s="50">
        <v>482311</v>
      </c>
      <c r="C182" s="50" t="s">
        <v>188</v>
      </c>
      <c r="D182" s="109" t="s">
        <v>104</v>
      </c>
      <c r="E182" s="54"/>
      <c r="F182" s="54">
        <v>2500000</v>
      </c>
      <c r="G182" s="26">
        <f t="shared" si="4"/>
        <v>2500000</v>
      </c>
      <c r="H182" s="90"/>
      <c r="I182" s="90"/>
      <c r="J182" s="90"/>
      <c r="K182" s="90"/>
      <c r="L182" s="90"/>
      <c r="M182" s="90"/>
      <c r="N182" s="90"/>
      <c r="O182" s="90"/>
      <c r="P182" s="70"/>
      <c r="Q182" s="89"/>
      <c r="R182" s="97"/>
      <c r="S182" s="97"/>
      <c r="T182" s="55"/>
      <c r="U182" s="61"/>
      <c r="V182" s="61"/>
      <c r="X182" s="61"/>
    </row>
    <row r="183" spans="1:24" s="48" customFormat="1" ht="12.75">
      <c r="A183" s="62"/>
      <c r="B183" s="45">
        <v>483</v>
      </c>
      <c r="C183" s="45" t="s">
        <v>87</v>
      </c>
      <c r="D183" s="99">
        <f>SUM(D184:D184)</f>
        <v>0</v>
      </c>
      <c r="E183" s="56">
        <f>SUM(E184:E184)</f>
        <v>0</v>
      </c>
      <c r="F183" s="100">
        <f>SUM(F184:F184)</f>
        <v>1270000</v>
      </c>
      <c r="G183" s="77">
        <f t="shared" si="4"/>
        <v>1270000</v>
      </c>
      <c r="H183" s="91"/>
      <c r="I183" s="91"/>
      <c r="J183" s="91"/>
      <c r="K183" s="91"/>
      <c r="L183" s="91"/>
      <c r="M183" s="91"/>
      <c r="N183" s="91"/>
      <c r="O183" s="91"/>
      <c r="P183" s="70"/>
      <c r="Q183" s="91"/>
      <c r="R183" s="97"/>
      <c r="S183" s="97"/>
      <c r="T183" s="49"/>
      <c r="U183" s="49"/>
      <c r="V183" s="49"/>
      <c r="X183" s="49"/>
    </row>
    <row r="184" spans="1:24" s="60" customFormat="1" ht="12.75">
      <c r="A184" s="65"/>
      <c r="B184" s="50">
        <v>483111</v>
      </c>
      <c r="C184" s="50" t="s">
        <v>102</v>
      </c>
      <c r="D184" s="71">
        <v>0</v>
      </c>
      <c r="E184" s="54"/>
      <c r="F184" s="54">
        <v>1270000</v>
      </c>
      <c r="G184" s="26">
        <f t="shared" si="4"/>
        <v>1270000</v>
      </c>
      <c r="H184" s="90"/>
      <c r="I184" s="90"/>
      <c r="J184" s="90"/>
      <c r="K184" s="90"/>
      <c r="L184" s="90"/>
      <c r="M184" s="90"/>
      <c r="N184" s="90"/>
      <c r="O184" s="90"/>
      <c r="P184" s="70"/>
      <c r="Q184" s="89"/>
      <c r="R184" s="97"/>
      <c r="S184" s="97"/>
      <c r="T184" s="61"/>
      <c r="U184" s="61"/>
      <c r="V184" s="61"/>
      <c r="X184" s="61"/>
    </row>
    <row r="185" spans="1:24" ht="12.75">
      <c r="A185" s="63"/>
      <c r="B185" s="14"/>
      <c r="C185" s="20" t="s">
        <v>21</v>
      </c>
      <c r="D185" s="31">
        <f>D44+D63+D169+D173+D177</f>
        <v>1705159192.2</v>
      </c>
      <c r="E185" s="30">
        <f>E44+E63+E169+E173+E177</f>
        <v>3000000</v>
      </c>
      <c r="F185" s="30">
        <f>F44+F63+F169+F173+F177</f>
        <v>62016952.44</v>
      </c>
      <c r="G185" s="30">
        <f>G44+G63+G169+G173+G177</f>
        <v>1770176144.6399999</v>
      </c>
      <c r="H185" s="127">
        <f>D185+E185+F185</f>
        <v>1770176144.64</v>
      </c>
      <c r="I185" s="127"/>
      <c r="J185" s="127"/>
      <c r="K185" s="70"/>
      <c r="L185" s="70"/>
      <c r="M185" s="70"/>
      <c r="N185" s="70"/>
      <c r="O185" s="70"/>
      <c r="P185" s="70"/>
      <c r="Q185" s="70"/>
      <c r="R185" s="97"/>
      <c r="S185" s="97"/>
      <c r="U185" s="2"/>
      <c r="X185" s="2"/>
    </row>
    <row r="186" spans="1:24" s="48" customFormat="1" ht="25.5">
      <c r="A186" s="62"/>
      <c r="B186" s="45">
        <v>51</v>
      </c>
      <c r="C186" s="66" t="s">
        <v>22</v>
      </c>
      <c r="D186" s="72">
        <f>D188+D199</f>
        <v>0</v>
      </c>
      <c r="E186" s="56">
        <f>E188+E199+E187</f>
        <v>35000000</v>
      </c>
      <c r="F186" s="56">
        <f>F188+F199</f>
        <v>4100000</v>
      </c>
      <c r="G186" s="56">
        <f>G188+G199</f>
        <v>25246000</v>
      </c>
      <c r="H186" s="91"/>
      <c r="I186" s="91"/>
      <c r="J186" s="91"/>
      <c r="K186" s="91"/>
      <c r="L186" s="91"/>
      <c r="M186" s="91"/>
      <c r="N186" s="91"/>
      <c r="O186" s="91"/>
      <c r="P186" s="70"/>
      <c r="Q186" s="91"/>
      <c r="R186" s="97"/>
      <c r="S186" s="97"/>
      <c r="T186" s="49"/>
      <c r="U186" s="49"/>
      <c r="V186" s="49"/>
      <c r="X186" s="49"/>
    </row>
    <row r="187" spans="1:24" s="214" customFormat="1" ht="12.75">
      <c r="A187" s="210"/>
      <c r="B187" s="118">
        <v>511322</v>
      </c>
      <c r="C187" s="119" t="s">
        <v>200</v>
      </c>
      <c r="D187" s="223"/>
      <c r="E187" s="189">
        <v>13854000</v>
      </c>
      <c r="F187" s="189"/>
      <c r="G187" s="189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97"/>
      <c r="S187" s="97"/>
      <c r="T187" s="97"/>
      <c r="U187" s="97"/>
      <c r="V187" s="97"/>
      <c r="X187" s="97"/>
    </row>
    <row r="188" spans="1:24" s="48" customFormat="1" ht="12.75">
      <c r="A188" s="62"/>
      <c r="B188" s="45">
        <v>512</v>
      </c>
      <c r="C188" s="66" t="s">
        <v>88</v>
      </c>
      <c r="D188" s="99">
        <f>SUM(D189:D198)</f>
        <v>0</v>
      </c>
      <c r="E188" s="56">
        <f>SUM(E189:E198)</f>
        <v>21146000</v>
      </c>
      <c r="F188" s="56">
        <f>SUM(F189:F198)</f>
        <v>4100000</v>
      </c>
      <c r="G188" s="82">
        <f>SUM(G189:G198)</f>
        <v>25246000</v>
      </c>
      <c r="H188" s="91"/>
      <c r="I188" s="91"/>
      <c r="J188" s="91"/>
      <c r="K188" s="91"/>
      <c r="L188" s="91"/>
      <c r="M188" s="91"/>
      <c r="N188" s="91"/>
      <c r="O188" s="91"/>
      <c r="P188" s="70"/>
      <c r="Q188" s="91"/>
      <c r="R188" s="97"/>
      <c r="S188" s="97"/>
      <c r="T188" s="49"/>
      <c r="U188" s="49"/>
      <c r="V188" s="49"/>
      <c r="X188" s="49"/>
    </row>
    <row r="189" spans="1:24" s="60" customFormat="1" ht="12.75">
      <c r="A189" s="65"/>
      <c r="B189" s="50">
        <v>512211</v>
      </c>
      <c r="C189" s="51" t="s">
        <v>89</v>
      </c>
      <c r="D189" s="71"/>
      <c r="E189" s="54"/>
      <c r="F189" s="54">
        <v>1200000</v>
      </c>
      <c r="G189" s="83">
        <f>SUM(D189:F189)</f>
        <v>1200000</v>
      </c>
      <c r="H189" s="105"/>
      <c r="I189" s="105"/>
      <c r="J189" s="105"/>
      <c r="K189" s="105"/>
      <c r="L189" s="105"/>
      <c r="M189" s="105"/>
      <c r="N189" s="105"/>
      <c r="O189" s="105"/>
      <c r="P189" s="70"/>
      <c r="Q189" s="89"/>
      <c r="R189" s="97"/>
      <c r="S189" s="97"/>
      <c r="T189" s="55"/>
      <c r="U189" s="61"/>
      <c r="V189" s="61"/>
      <c r="X189" s="61"/>
    </row>
    <row r="190" spans="1:24" s="60" customFormat="1" ht="12.75">
      <c r="A190" s="65"/>
      <c r="B190" s="50">
        <v>412213</v>
      </c>
      <c r="C190" s="119" t="s">
        <v>197</v>
      </c>
      <c r="D190" s="71"/>
      <c r="E190" s="54"/>
      <c r="F190" s="54">
        <v>100000</v>
      </c>
      <c r="G190" s="83">
        <f aca="true" t="shared" si="5" ref="G190:G198">SUM(D190:F190)</f>
        <v>100000</v>
      </c>
      <c r="H190" s="105"/>
      <c r="I190" s="105"/>
      <c r="J190" s="105"/>
      <c r="K190" s="105"/>
      <c r="L190" s="105"/>
      <c r="M190" s="105"/>
      <c r="N190" s="105"/>
      <c r="O190" s="105"/>
      <c r="P190" s="70"/>
      <c r="Q190" s="89"/>
      <c r="R190" s="97"/>
      <c r="S190" s="97"/>
      <c r="T190" s="55"/>
      <c r="U190" s="61"/>
      <c r="V190" s="61"/>
      <c r="X190" s="61"/>
    </row>
    <row r="191" spans="1:24" s="60" customFormat="1" ht="12.75">
      <c r="A191" s="65"/>
      <c r="B191" s="50">
        <v>512214</v>
      </c>
      <c r="C191" s="51" t="s">
        <v>90</v>
      </c>
      <c r="D191" s="71"/>
      <c r="E191" s="54"/>
      <c r="F191" s="54">
        <v>300000</v>
      </c>
      <c r="G191" s="83">
        <f t="shared" si="5"/>
        <v>300000</v>
      </c>
      <c r="H191" s="105"/>
      <c r="I191" s="105"/>
      <c r="J191" s="105"/>
      <c r="K191" s="105"/>
      <c r="L191" s="105"/>
      <c r="M191" s="105"/>
      <c r="N191" s="105"/>
      <c r="O191" s="105"/>
      <c r="P191" s="70"/>
      <c r="Q191" s="89"/>
      <c r="R191" s="97"/>
      <c r="S191" s="97"/>
      <c r="T191" s="55"/>
      <c r="U191" s="61"/>
      <c r="V191" s="61"/>
      <c r="X191" s="61"/>
    </row>
    <row r="192" spans="1:24" s="60" customFormat="1" ht="12.75">
      <c r="A192" s="65"/>
      <c r="B192" s="50">
        <v>512221</v>
      </c>
      <c r="C192" s="51" t="s">
        <v>91</v>
      </c>
      <c r="D192" s="71"/>
      <c r="E192" s="54"/>
      <c r="F192" s="54">
        <v>1300000</v>
      </c>
      <c r="G192" s="83">
        <f t="shared" si="5"/>
        <v>1300000</v>
      </c>
      <c r="H192" s="105"/>
      <c r="I192" s="105"/>
      <c r="J192" s="105"/>
      <c r="K192" s="105"/>
      <c r="L192" s="105"/>
      <c r="M192" s="105"/>
      <c r="N192" s="105"/>
      <c r="O192" s="105"/>
      <c r="P192" s="70"/>
      <c r="Q192" s="89"/>
      <c r="R192" s="97"/>
      <c r="S192" s="97"/>
      <c r="T192" s="55"/>
      <c r="U192" s="61"/>
      <c r="V192" s="61"/>
      <c r="X192" s="61"/>
    </row>
    <row r="193" spans="1:24" s="60" customFormat="1" ht="12.75">
      <c r="A193" s="65"/>
      <c r="B193" s="50">
        <v>512222</v>
      </c>
      <c r="C193" s="51" t="s">
        <v>92</v>
      </c>
      <c r="D193" s="71"/>
      <c r="E193" s="54"/>
      <c r="F193" s="54">
        <v>200000</v>
      </c>
      <c r="G193" s="83">
        <f t="shared" si="5"/>
        <v>200000</v>
      </c>
      <c r="H193" s="105"/>
      <c r="I193" s="105"/>
      <c r="J193" s="105"/>
      <c r="K193" s="105"/>
      <c r="L193" s="105"/>
      <c r="M193" s="105"/>
      <c r="N193" s="105"/>
      <c r="O193" s="105"/>
      <c r="P193" s="70"/>
      <c r="Q193" s="89"/>
      <c r="R193" s="97"/>
      <c r="S193" s="97"/>
      <c r="T193" s="55"/>
      <c r="U193" s="61"/>
      <c r="V193" s="61"/>
      <c r="X193" s="61"/>
    </row>
    <row r="194" spans="1:24" s="60" customFormat="1" ht="12.75">
      <c r="A194" s="65"/>
      <c r="B194" s="50">
        <v>512223</v>
      </c>
      <c r="C194" s="51" t="s">
        <v>93</v>
      </c>
      <c r="D194" s="71"/>
      <c r="E194" s="54"/>
      <c r="F194" s="54"/>
      <c r="G194" s="83">
        <f t="shared" si="5"/>
        <v>0</v>
      </c>
      <c r="H194" s="105"/>
      <c r="I194" s="105"/>
      <c r="J194" s="105"/>
      <c r="K194" s="105"/>
      <c r="L194" s="105"/>
      <c r="M194" s="105"/>
      <c r="N194" s="105"/>
      <c r="O194" s="105"/>
      <c r="P194" s="70"/>
      <c r="Q194" s="89"/>
      <c r="R194" s="97"/>
      <c r="S194" s="97"/>
      <c r="T194" s="55"/>
      <c r="U194" s="61"/>
      <c r="V194" s="61"/>
      <c r="X194" s="61"/>
    </row>
    <row r="195" spans="1:24" s="60" customFormat="1" ht="12.75">
      <c r="A195" s="65"/>
      <c r="B195" s="50">
        <v>512241</v>
      </c>
      <c r="C195" s="119" t="s">
        <v>198</v>
      </c>
      <c r="D195" s="71"/>
      <c r="E195" s="54"/>
      <c r="F195" s="54">
        <v>200000</v>
      </c>
      <c r="G195" s="83">
        <f t="shared" si="5"/>
        <v>200000</v>
      </c>
      <c r="H195" s="105"/>
      <c r="I195" s="105"/>
      <c r="J195" s="105"/>
      <c r="K195" s="105"/>
      <c r="L195" s="105"/>
      <c r="M195" s="105"/>
      <c r="N195" s="105"/>
      <c r="O195" s="105"/>
      <c r="P195" s="70"/>
      <c r="Q195" s="89"/>
      <c r="R195" s="97"/>
      <c r="S195" s="97"/>
      <c r="T195" s="55"/>
      <c r="U195" s="61"/>
      <c r="V195" s="61"/>
      <c r="X195" s="61"/>
    </row>
    <row r="196" spans="1:24" s="60" customFormat="1" ht="12.75">
      <c r="A196" s="65"/>
      <c r="B196" s="50">
        <v>512251</v>
      </c>
      <c r="C196" s="51" t="s">
        <v>94</v>
      </c>
      <c r="D196" s="71"/>
      <c r="E196" s="54"/>
      <c r="F196" s="54">
        <v>300000</v>
      </c>
      <c r="G196" s="83">
        <f t="shared" si="5"/>
        <v>300000</v>
      </c>
      <c r="H196" s="105"/>
      <c r="I196" s="105"/>
      <c r="J196" s="105"/>
      <c r="K196" s="105"/>
      <c r="L196" s="105"/>
      <c r="M196" s="105"/>
      <c r="N196" s="105"/>
      <c r="O196" s="105"/>
      <c r="P196" s="70"/>
      <c r="Q196" s="89"/>
      <c r="R196" s="97"/>
      <c r="S196" s="97"/>
      <c r="T196" s="55"/>
      <c r="U196" s="61"/>
      <c r="V196" s="61"/>
      <c r="X196" s="61"/>
    </row>
    <row r="197" spans="1:24" s="60" customFormat="1" ht="12.75">
      <c r="A197" s="65"/>
      <c r="B197" s="50">
        <v>512511</v>
      </c>
      <c r="C197" s="51" t="s">
        <v>95</v>
      </c>
      <c r="D197" s="109"/>
      <c r="E197" s="54">
        <v>21146000</v>
      </c>
      <c r="F197" s="189" t="s">
        <v>104</v>
      </c>
      <c r="G197" s="83">
        <f t="shared" si="5"/>
        <v>21146000</v>
      </c>
      <c r="H197" s="105"/>
      <c r="I197" s="105"/>
      <c r="J197" s="105"/>
      <c r="K197" s="105"/>
      <c r="L197" s="105"/>
      <c r="M197" s="105"/>
      <c r="N197" s="105"/>
      <c r="O197" s="105"/>
      <c r="P197" s="70"/>
      <c r="Q197" s="89"/>
      <c r="R197" s="97"/>
      <c r="S197" s="97"/>
      <c r="T197" s="55"/>
      <c r="U197" s="61"/>
      <c r="V197" s="61"/>
      <c r="X197" s="61"/>
    </row>
    <row r="198" spans="1:24" s="60" customFormat="1" ht="12.75">
      <c r="A198" s="65"/>
      <c r="B198" s="50">
        <v>512521</v>
      </c>
      <c r="C198" s="51" t="s">
        <v>96</v>
      </c>
      <c r="D198" s="71"/>
      <c r="E198" s="54"/>
      <c r="F198" s="54">
        <v>500000</v>
      </c>
      <c r="G198" s="83">
        <f t="shared" si="5"/>
        <v>500000</v>
      </c>
      <c r="H198" s="105"/>
      <c r="I198" s="105"/>
      <c r="J198" s="105"/>
      <c r="K198" s="105"/>
      <c r="L198" s="105"/>
      <c r="M198" s="105"/>
      <c r="N198" s="105"/>
      <c r="O198" s="105"/>
      <c r="P198" s="70"/>
      <c r="Q198" s="89"/>
      <c r="R198" s="97"/>
      <c r="S198" s="97"/>
      <c r="T198" s="55"/>
      <c r="U198" s="61"/>
      <c r="V198" s="61"/>
      <c r="X198" s="61"/>
    </row>
    <row r="199" spans="1:24" s="48" customFormat="1" ht="12.75">
      <c r="A199" s="62"/>
      <c r="B199" s="45">
        <v>515</v>
      </c>
      <c r="C199" s="66" t="s">
        <v>97</v>
      </c>
      <c r="D199" s="72">
        <f>SUM(D200)</f>
        <v>0</v>
      </c>
      <c r="E199" s="56">
        <f>SUM(E200)</f>
        <v>0</v>
      </c>
      <c r="F199" s="56">
        <f>SUM(F200)</f>
        <v>0</v>
      </c>
      <c r="G199" s="82">
        <f>SUM(G200)</f>
        <v>0</v>
      </c>
      <c r="H199" s="91"/>
      <c r="I199" s="91"/>
      <c r="J199" s="91"/>
      <c r="K199" s="91"/>
      <c r="L199" s="91"/>
      <c r="M199" s="91"/>
      <c r="N199" s="91"/>
      <c r="O199" s="91"/>
      <c r="P199" s="70"/>
      <c r="Q199" s="91"/>
      <c r="R199" s="97"/>
      <c r="S199" s="97"/>
      <c r="T199" s="49"/>
      <c r="U199" s="49"/>
      <c r="V199" s="49"/>
      <c r="X199" s="49"/>
    </row>
    <row r="200" spans="1:24" s="60" customFormat="1" ht="12.75">
      <c r="A200" s="65"/>
      <c r="B200" s="50">
        <v>515111</v>
      </c>
      <c r="C200" s="51" t="s">
        <v>98</v>
      </c>
      <c r="D200" s="71">
        <v>0</v>
      </c>
      <c r="E200" s="54">
        <v>0</v>
      </c>
      <c r="F200" s="54">
        <v>0</v>
      </c>
      <c r="G200" s="83">
        <f>SUM(D200:F200)</f>
        <v>0</v>
      </c>
      <c r="H200" s="105"/>
      <c r="I200" s="105"/>
      <c r="J200" s="105"/>
      <c r="K200" s="105"/>
      <c r="L200" s="105"/>
      <c r="M200" s="105"/>
      <c r="N200" s="105"/>
      <c r="O200" s="105"/>
      <c r="P200" s="70"/>
      <c r="Q200" s="89"/>
      <c r="R200" s="97"/>
      <c r="S200" s="97"/>
      <c r="T200" s="61"/>
      <c r="U200" s="61"/>
      <c r="V200" s="61"/>
      <c r="X200" s="61"/>
    </row>
    <row r="201" spans="1:24" ht="25.5">
      <c r="A201" s="63"/>
      <c r="B201" s="14"/>
      <c r="C201" s="22" t="s">
        <v>25</v>
      </c>
      <c r="D201" s="31">
        <f>D185+D186</f>
        <v>1705159192.2</v>
      </c>
      <c r="E201" s="30">
        <f>E185+E186</f>
        <v>38000000</v>
      </c>
      <c r="F201" s="30">
        <f>F185+F186</f>
        <v>66116952.44</v>
      </c>
      <c r="G201" s="30">
        <f>G185+G186</f>
        <v>1795422144.6399999</v>
      </c>
      <c r="H201" s="127"/>
      <c r="I201" s="127"/>
      <c r="J201" s="127"/>
      <c r="K201" s="70"/>
      <c r="L201" s="70"/>
      <c r="M201" s="70"/>
      <c r="N201" s="70"/>
      <c r="O201" s="70"/>
      <c r="P201" s="70"/>
      <c r="Q201" s="70"/>
      <c r="R201" s="97"/>
      <c r="S201" s="97"/>
      <c r="U201" s="2"/>
      <c r="X201" s="2"/>
    </row>
    <row r="202" spans="1:24" ht="25.5">
      <c r="A202" s="63"/>
      <c r="B202" s="14"/>
      <c r="C202" s="22" t="s">
        <v>109</v>
      </c>
      <c r="D202" s="42">
        <f>D34</f>
        <v>1704759192</v>
      </c>
      <c r="E202" s="30">
        <f>E34</f>
        <v>38000000</v>
      </c>
      <c r="F202" s="32">
        <f>F34</f>
        <v>67940000</v>
      </c>
      <c r="G202" s="30">
        <f>G34</f>
        <v>1810699192</v>
      </c>
      <c r="H202" s="127"/>
      <c r="I202" s="127"/>
      <c r="J202" s="127"/>
      <c r="K202" s="70"/>
      <c r="L202" s="70"/>
      <c r="M202" s="70"/>
      <c r="N202" s="70"/>
      <c r="O202" s="70"/>
      <c r="P202" s="70"/>
      <c r="Q202" s="70"/>
      <c r="R202" s="97"/>
      <c r="S202" s="97"/>
      <c r="U202" s="2"/>
      <c r="X202" s="2"/>
    </row>
    <row r="203" spans="1:24" ht="12.75">
      <c r="A203" s="63"/>
      <c r="B203" s="14"/>
      <c r="C203" s="20" t="s">
        <v>23</v>
      </c>
      <c r="D203" s="24">
        <f>+D202-D201</f>
        <v>-400000.2000000477</v>
      </c>
      <c r="E203" s="24">
        <f>+E202-E201</f>
        <v>0</v>
      </c>
      <c r="F203" s="24">
        <f>+F202-F201</f>
        <v>1823047.5600000024</v>
      </c>
      <c r="G203" s="24">
        <f>+G202-G201</f>
        <v>15277047.360000134</v>
      </c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7"/>
      <c r="S203" s="97"/>
      <c r="U203" s="2"/>
      <c r="X203" s="2"/>
    </row>
    <row r="204" spans="1:24" ht="12.75">
      <c r="A204" s="63"/>
      <c r="B204" s="14"/>
      <c r="C204" s="20" t="s">
        <v>24</v>
      </c>
      <c r="D204" s="24" t="s">
        <v>104</v>
      </c>
      <c r="E204" s="16" t="s">
        <v>104</v>
      </c>
      <c r="F204" s="16" t="s">
        <v>104</v>
      </c>
      <c r="G204" s="16" t="s">
        <v>104</v>
      </c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97"/>
      <c r="S204" s="97"/>
      <c r="U204" s="2"/>
      <c r="X204" s="2"/>
    </row>
    <row r="205" ht="12.75">
      <c r="O205" s="1"/>
    </row>
    <row r="206" ht="12.75">
      <c r="O206" s="2"/>
    </row>
    <row r="207" spans="3:7" ht="12.75">
      <c r="C207" s="214" t="s">
        <v>195</v>
      </c>
      <c r="D207" s="1">
        <f>D64-D67-D68+D86+D89+D103+D108+D135+D136+D137+D138+D139+D140+D142+D159+D160+D161+D165+D166+D167+D168+D177</f>
        <v>113510000</v>
      </c>
      <c r="E207" s="1">
        <f>E64-E67-E68+E86+E89+E103+E108+E135+E136+E137+E138+E139+E140+E142+E159+E160+E161+E165+E166+E167+E168+E177</f>
        <v>0</v>
      </c>
      <c r="F207" s="1">
        <f>F64-F67-F68+F86+F89+F103+F108+F135+F136+F137+F138+F139+F140+F142+F159+F160+F161+F165+F166+F167+F168+F177</f>
        <v>19105000</v>
      </c>
      <c r="G207" s="83">
        <f>SUM(D207:F207)</f>
        <v>132615000</v>
      </c>
    </row>
    <row r="215" ht="15" customHeight="1">
      <c r="T215" s="44"/>
    </row>
    <row r="218" ht="12.75">
      <c r="T218" s="44"/>
    </row>
    <row r="242" spans="3:20" ht="12.75">
      <c r="C242" s="4"/>
      <c r="R242" s="33"/>
      <c r="T242"/>
    </row>
    <row r="243" spans="3:20" ht="12.75">
      <c r="C243" s="2"/>
      <c r="T243"/>
    </row>
    <row r="244" spans="3:20" ht="12.75">
      <c r="C244" s="2"/>
      <c r="T244"/>
    </row>
    <row r="245" ht="12.75">
      <c r="C245" s="2"/>
    </row>
    <row r="246" spans="3:20" ht="12.75">
      <c r="C246" s="33"/>
      <c r="R246" s="33"/>
      <c r="S246" s="33"/>
      <c r="T246"/>
    </row>
    <row r="247" spans="3:20" ht="12.75">
      <c r="C247" s="4"/>
      <c r="R247" s="33"/>
      <c r="T247"/>
    </row>
    <row r="248" spans="3:20" ht="12.75">
      <c r="C248" s="2"/>
      <c r="T248"/>
    </row>
    <row r="249" spans="3:20" ht="12.75">
      <c r="C249" s="2"/>
      <c r="T249"/>
    </row>
    <row r="250" spans="3:20" ht="12.75">
      <c r="C250" s="2"/>
      <c r="T250"/>
    </row>
    <row r="251" spans="3:20" ht="12.75">
      <c r="C251" s="33"/>
      <c r="R251" s="33"/>
      <c r="T251"/>
    </row>
    <row r="252" spans="3:20" ht="12.75">
      <c r="C252" s="2"/>
      <c r="T252"/>
    </row>
    <row r="253" spans="3:20" ht="12.75">
      <c r="C253" s="33"/>
      <c r="R253" s="33"/>
      <c r="T253"/>
    </row>
    <row r="254" spans="3:20" ht="12.75">
      <c r="C254" s="2"/>
      <c r="T254"/>
    </row>
    <row r="255" spans="3:20" ht="12.75">
      <c r="C255" s="2"/>
      <c r="E255" s="2"/>
      <c r="T255"/>
    </row>
    <row r="256" spans="3:20" ht="12.75">
      <c r="C256" s="2"/>
      <c r="T256"/>
    </row>
    <row r="257" ht="12.75">
      <c r="B257" s="2"/>
    </row>
    <row r="258" ht="12.75">
      <c r="B258" s="2"/>
    </row>
    <row r="259" spans="2:7" ht="12.75">
      <c r="B259" s="2"/>
      <c r="C259" s="33"/>
      <c r="D259" s="43"/>
      <c r="E259" s="43"/>
      <c r="F259" s="4"/>
      <c r="G259" s="4"/>
    </row>
    <row r="260" spans="2:7" ht="12.75">
      <c r="B260" s="2"/>
      <c r="C260" s="2"/>
      <c r="D260" s="43"/>
      <c r="E260" s="43"/>
      <c r="F260" s="4"/>
      <c r="G260" s="4"/>
    </row>
    <row r="261" spans="2:7" ht="12.75">
      <c r="B261" s="2"/>
      <c r="C261" s="2"/>
      <c r="D261" s="43"/>
      <c r="E261" s="43"/>
      <c r="F261" s="4"/>
      <c r="G261" s="4"/>
    </row>
    <row r="262" spans="2:7" ht="12.75">
      <c r="B262" s="2"/>
      <c r="C262" s="2"/>
      <c r="D262" s="43"/>
      <c r="E262" s="43"/>
      <c r="F262" s="4"/>
      <c r="G262" s="4"/>
    </row>
    <row r="263" spans="2:5" ht="12.75">
      <c r="B263" s="2"/>
      <c r="C263" s="2"/>
      <c r="D263" s="1"/>
      <c r="E263" s="1"/>
    </row>
    <row r="264" spans="2:5" ht="12.75">
      <c r="B264" s="2"/>
      <c r="C264" s="2"/>
      <c r="D264" s="1"/>
      <c r="E264" s="1"/>
    </row>
    <row r="265" spans="2:5" ht="12.75">
      <c r="B265" s="2"/>
      <c r="C265" s="2"/>
      <c r="D265" s="1"/>
      <c r="E265" s="1"/>
    </row>
    <row r="266" spans="2:5" ht="12.75">
      <c r="B266" s="2"/>
      <c r="C266" s="2"/>
      <c r="D266" s="1"/>
      <c r="E266" s="1"/>
    </row>
    <row r="267" spans="2:5" ht="12.75">
      <c r="B267" s="2"/>
      <c r="C267" s="2"/>
      <c r="D267" s="1"/>
      <c r="E267" s="1"/>
    </row>
    <row r="268" spans="2:5" ht="12.75">
      <c r="B268" s="2"/>
      <c r="C268" s="2"/>
      <c r="D268" s="1"/>
      <c r="E268" s="1"/>
    </row>
    <row r="269" spans="3:5" ht="12.75">
      <c r="C269" s="2"/>
      <c r="D269" s="1"/>
      <c r="E269" s="1"/>
    </row>
    <row r="270" spans="3:5" ht="12.75">
      <c r="C270" s="2"/>
      <c r="D270" s="1"/>
      <c r="E270" s="1"/>
    </row>
    <row r="271" spans="3:5" ht="12.75">
      <c r="C271" s="2"/>
      <c r="D271" s="1"/>
      <c r="E271" s="1"/>
    </row>
    <row r="272" spans="3:5" ht="12.75">
      <c r="C272" s="2"/>
      <c r="D272" s="1"/>
      <c r="E272" s="1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33"/>
    </row>
    <row r="279" ht="12.75">
      <c r="C279" s="2"/>
    </row>
    <row r="280" ht="12.75">
      <c r="C280" s="33"/>
    </row>
    <row r="281" ht="12.75">
      <c r="C281" s="2"/>
    </row>
    <row r="282" ht="12.75">
      <c r="C282" s="33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</sheetData>
  <sheetProtection/>
  <mergeCells count="3">
    <mergeCell ref="D5:G5"/>
    <mergeCell ref="D41:G41"/>
    <mergeCell ref="A1:G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Andjelka Mihajlovic</dc:creator>
  <cp:keywords/>
  <dc:description/>
  <cp:lastModifiedBy>KBC  B KOSA</cp:lastModifiedBy>
  <cp:lastPrinted>2014-12-18T09:47:15Z</cp:lastPrinted>
  <dcterms:created xsi:type="dcterms:W3CDTF">1996-10-14T23:33:28Z</dcterms:created>
  <dcterms:modified xsi:type="dcterms:W3CDTF">2014-12-23T13:12:54Z</dcterms:modified>
  <cp:category/>
  <cp:version/>
  <cp:contentType/>
  <cp:contentStatus/>
</cp:coreProperties>
</file>