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drawings/drawing2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3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drawings/drawing4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5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6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7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8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9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10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11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2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3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4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5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6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7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0" windowWidth="20730" windowHeight="9090" tabRatio="731" activeTab="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0" r:id="rId14"/>
    <sheet name="Krv2" sheetId="111" r:id="rId15"/>
    <sheet name="Povracaj" sheetId="112" r:id="rId16"/>
    <sheet name="KontrolaF" sheetId="101" r:id="rId17"/>
    <sheet name="Kontrola" sheetId="108" r:id="rId18"/>
  </sheets>
  <externalReferences>
    <externalReference r:id="rId19"/>
    <externalReference r:id="rId20"/>
  </externalReferences>
  <definedNames>
    <definedName name="biop">Meni!$C$11</definedName>
    <definedName name="bip">Meni!$C$13</definedName>
    <definedName name="BrojPodr">Meni!$C$14</definedName>
    <definedName name="BrojPodracuna" localSheetId="12">Meni!$C$14</definedName>
    <definedName name="BrojPodracuna" localSheetId="17">[1]Meni!$C$14</definedName>
    <definedName name="BrojPodracuna" localSheetId="13">Meni!$C$14</definedName>
    <definedName name="BrojPodracuna" localSheetId="14">Meni!$C$14</definedName>
    <definedName name="BrojPodracuna" localSheetId="1">[1]Meni!$C$14</definedName>
    <definedName name="BrojPodracuna" localSheetId="2">[1]Meni!$C$14</definedName>
    <definedName name="BrojPodracuna" localSheetId="3">[1]Meni!$C$14</definedName>
    <definedName name="BrojPodracuna" localSheetId="4">[1]Meni!$C$14</definedName>
    <definedName name="BrojPodracuna" localSheetId="6">[1]Meni!$C$14</definedName>
    <definedName name="BrojPodracuna" localSheetId="7">[1]Meni!$C$14</definedName>
    <definedName name="BrojPodracuna" localSheetId="10">Meni!$C$14</definedName>
    <definedName name="BrojPodracuna" localSheetId="15">Meni!$C$14</definedName>
    <definedName name="BrojPodracuna" localSheetId="11">Meni!$C$14</definedName>
    <definedName name="BrojPodracuna">Meni!$C$14</definedName>
    <definedName name="Datum">Meni!$C$7</definedName>
    <definedName name="Fili">Meni!$A$29</definedName>
    <definedName name="Filijala" localSheetId="12">Meni!$A$29</definedName>
    <definedName name="Filijala" localSheetId="9">Meni!$A$29</definedName>
    <definedName name="Filijala" localSheetId="17">[1]Meni!$A$29</definedName>
    <definedName name="Filijala" localSheetId="13">Meni!$A$29</definedName>
    <definedName name="Filijala" localSheetId="14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[2]Meni!$A$29</definedName>
    <definedName name="Filijala" localSheetId="10">Meni!$A$29</definedName>
    <definedName name="Filijala" localSheetId="15">Meni!$A$29</definedName>
    <definedName name="Filijala" localSheetId="11">Meni!$A$29</definedName>
    <definedName name="Filijala">Meni!$A$29</definedName>
    <definedName name="MatBroj">Meni!$C$12</definedName>
    <definedName name="MaticniBroj" localSheetId="12">Meni!$C$12</definedName>
    <definedName name="MaticniBroj" localSheetId="17">[1]Meni!$C$12</definedName>
    <definedName name="MaticniBroj" localSheetId="13">Meni!$C$12</definedName>
    <definedName name="MaticniBroj" localSheetId="14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5">Meni!$C$12</definedName>
    <definedName name="MaticniBroj" localSheetId="11">Meni!$C$12</definedName>
    <definedName name="MaticniBroj">Meni!$C$12</definedName>
    <definedName name="NazivKorisnika" localSheetId="12">Meni!$C$10</definedName>
    <definedName name="NazivKorisnika" localSheetId="17">[1]Meni!$C$10</definedName>
    <definedName name="NazivKorisnika" localSheetId="13">Meni!$C$10</definedName>
    <definedName name="NazivKorisnika" localSheetId="14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5">Meni!$C$10</definedName>
    <definedName name="NazivKorisnika" localSheetId="11">Meni!$C$10</definedName>
    <definedName name="NazivKorisnika">Meni!$C$10</definedName>
    <definedName name="NazKorisnika">Meni!$C$10</definedName>
    <definedName name="Odstupanje_1" localSheetId="16">KontrolaF!$G$22</definedName>
    <definedName name="Odstupanje2" localSheetId="16">KontrolaF!#REF!</definedName>
    <definedName name="PIB" localSheetId="12">Meni!$C$13</definedName>
    <definedName name="PIB" localSheetId="17">[1]Meni!$C$13</definedName>
    <definedName name="PIB" localSheetId="13">Meni!$C$13</definedName>
    <definedName name="PIB" localSheetId="14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5">Meni!$C$13</definedName>
    <definedName name="PIB" localSheetId="11">Meni!$C$13</definedName>
    <definedName name="PIB">Meni!$C$13</definedName>
    <definedName name="_xlnm.Print_Area" localSheetId="9">K9OOSO!$A$1:$E$26</definedName>
    <definedName name="_xlnm.Print_Area" localSheetId="13">'Krv1'!$A$1:$G$29</definedName>
    <definedName name="_xlnm.Print_Area" localSheetId="14">'Krv2'!$A$1:$G$299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Obrazac8!$A$1:$E$47</definedName>
    <definedName name="_xlnm.Print_Area" localSheetId="10">OZPR!$A$1:$F$329</definedName>
    <definedName name="_xlnm.Print_Titles" localSheetId="14">'Krv2'!$25:$28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Razlika">KontrolaF!$I$12</definedName>
    <definedName name="Sediste" localSheetId="12">Meni!$C$11</definedName>
    <definedName name="Sediste" localSheetId="17">[1]Meni!$C$11</definedName>
    <definedName name="Sediste" localSheetId="13">Meni!$C$11</definedName>
    <definedName name="Sediste" localSheetId="14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5">Meni!$C$11</definedName>
    <definedName name="Sediste" localSheetId="11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>Meni!$D$29</definedName>
    <definedName name="ZU" localSheetId="12">Meni!$D$29</definedName>
    <definedName name="ZU" localSheetId="9">Meni!$D$29</definedName>
    <definedName name="ZU" localSheetId="17">[1]Meni!$D$29</definedName>
    <definedName name="ZU" localSheetId="13">Meni!$D$29</definedName>
    <definedName name="ZU" localSheetId="14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5">Meni!$D$29</definedName>
    <definedName name="ZU" localSheetId="11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A8" i="112" l="1"/>
  <c r="A7" i="112"/>
  <c r="D290" i="111"/>
  <c r="D281" i="111"/>
  <c r="D271" i="111"/>
  <c r="D268" i="111"/>
  <c r="D266" i="111"/>
  <c r="D264" i="111"/>
  <c r="D256" i="111"/>
  <c r="D246" i="111"/>
  <c r="D242" i="111"/>
  <c r="D241" i="111"/>
  <c r="D238" i="111"/>
  <c r="D236" i="111"/>
  <c r="D234" i="111"/>
  <c r="D231" i="111"/>
  <c r="D230" i="111"/>
  <c r="D228" i="111"/>
  <c r="D224" i="111"/>
  <c r="D222" i="111"/>
  <c r="D219" i="111"/>
  <c r="D217" i="111"/>
  <c r="D215" i="111"/>
  <c r="D205" i="111"/>
  <c r="D200" i="111"/>
  <c r="D199" i="111" s="1"/>
  <c r="D196" i="111"/>
  <c r="D194" i="111"/>
  <c r="D191" i="111"/>
  <c r="D189" i="111"/>
  <c r="D185" i="111"/>
  <c r="D182" i="111"/>
  <c r="D181" i="111" s="1"/>
  <c r="D171" i="111"/>
  <c r="D166" i="111" s="1"/>
  <c r="D167" i="111"/>
  <c r="D163" i="111"/>
  <c r="D160" i="111"/>
  <c r="D157" i="111"/>
  <c r="D154" i="111"/>
  <c r="D150" i="111"/>
  <c r="D151" i="111"/>
  <c r="D147" i="111"/>
  <c r="D144" i="111"/>
  <c r="D141" i="111"/>
  <c r="D138" i="111"/>
  <c r="D137" i="111" s="1"/>
  <c r="D133" i="111"/>
  <c r="D131" i="111"/>
  <c r="D124" i="111"/>
  <c r="D113" i="111" s="1"/>
  <c r="D114" i="111"/>
  <c r="D111" i="111"/>
  <c r="D107" i="111"/>
  <c r="D105" i="111"/>
  <c r="D103" i="111"/>
  <c r="D99" i="111"/>
  <c r="D88" i="111"/>
  <c r="D85" i="111"/>
  <c r="D77" i="111"/>
  <c r="D68" i="111"/>
  <c r="D62" i="111"/>
  <c r="D54" i="111"/>
  <c r="D53" i="111" s="1"/>
  <c r="D51" i="111"/>
  <c r="D49" i="111"/>
  <c r="D47" i="111"/>
  <c r="D45" i="111"/>
  <c r="D40" i="111"/>
  <c r="D38" i="111"/>
  <c r="D34" i="111"/>
  <c r="D31" i="111" s="1"/>
  <c r="D32" i="111"/>
  <c r="A8" i="111"/>
  <c r="A7" i="111"/>
  <c r="G23" i="110"/>
  <c r="A8" i="110"/>
  <c r="A7" i="110"/>
  <c r="E20" i="109"/>
  <c r="A6" i="109"/>
  <c r="A5" i="109"/>
  <c r="E29" i="109"/>
  <c r="A6" i="107"/>
  <c r="A5" i="107"/>
  <c r="A6" i="106"/>
  <c r="A5" i="106"/>
  <c r="A8" i="102"/>
  <c r="A8" i="103"/>
  <c r="A8" i="104"/>
  <c r="A8" i="105"/>
  <c r="E10" i="102"/>
  <c r="E9" i="102"/>
  <c r="D10" i="103"/>
  <c r="D9" i="103"/>
  <c r="D10" i="104"/>
  <c r="D9" i="104"/>
  <c r="D10" i="105"/>
  <c r="D9" i="105"/>
  <c r="A10" i="105"/>
  <c r="A9" i="105"/>
  <c r="A10" i="104"/>
  <c r="A9" i="104"/>
  <c r="A10" i="103"/>
  <c r="A9" i="103"/>
  <c r="A9" i="102"/>
  <c r="A10" i="76"/>
  <c r="A9" i="76"/>
  <c r="A10" i="102"/>
  <c r="F28" i="107"/>
  <c r="F27" i="107"/>
  <c r="G10" i="107"/>
  <c r="D41" i="106"/>
  <c r="D40" i="106"/>
  <c r="D39" i="106"/>
  <c r="D38" i="106"/>
  <c r="F37" i="106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F13" i="106"/>
  <c r="E13" i="106"/>
  <c r="D12" i="106"/>
  <c r="D11" i="106"/>
  <c r="F10" i="106"/>
  <c r="E10" i="106"/>
  <c r="E452" i="105"/>
  <c r="D452" i="105"/>
  <c r="E443" i="105"/>
  <c r="D443" i="105"/>
  <c r="E433" i="105"/>
  <c r="E432" i="105" s="1"/>
  <c r="D433" i="105"/>
  <c r="D432" i="105"/>
  <c r="E430" i="105"/>
  <c r="D430" i="105"/>
  <c r="E428" i="105"/>
  <c r="D428" i="105"/>
  <c r="E426" i="105"/>
  <c r="D426" i="105"/>
  <c r="E418" i="105"/>
  <c r="D418" i="105"/>
  <c r="E408" i="105"/>
  <c r="E407" i="105" s="1"/>
  <c r="D408" i="105"/>
  <c r="D407" i="105"/>
  <c r="D406" i="105" s="1"/>
  <c r="E404" i="105"/>
  <c r="D404" i="105"/>
  <c r="D403" i="105" s="1"/>
  <c r="E403" i="105"/>
  <c r="E400" i="105"/>
  <c r="D400" i="105"/>
  <c r="E398" i="105"/>
  <c r="D398" i="105"/>
  <c r="E396" i="105"/>
  <c r="D396" i="105"/>
  <c r="D395" i="105" s="1"/>
  <c r="E395" i="105"/>
  <c r="E393" i="105"/>
  <c r="D393" i="105"/>
  <c r="D392" i="105" s="1"/>
  <c r="E392" i="105"/>
  <c r="E390" i="105"/>
  <c r="D390" i="105"/>
  <c r="E386" i="105"/>
  <c r="D386" i="105"/>
  <c r="E384" i="105"/>
  <c r="D384" i="105"/>
  <c r="D383" i="105" s="1"/>
  <c r="E383" i="105"/>
  <c r="E381" i="105"/>
  <c r="D381" i="105"/>
  <c r="E379" i="105"/>
  <c r="D379" i="105"/>
  <c r="E377" i="105"/>
  <c r="D377" i="105"/>
  <c r="E367" i="105"/>
  <c r="D367" i="105"/>
  <c r="E362" i="105"/>
  <c r="D362" i="105"/>
  <c r="D361" i="105" s="1"/>
  <c r="E361" i="105"/>
  <c r="E360" i="105" s="1"/>
  <c r="E358" i="105"/>
  <c r="D358" i="105"/>
  <c r="E356" i="105"/>
  <c r="D356" i="105"/>
  <c r="E353" i="105"/>
  <c r="D353" i="105"/>
  <c r="E351" i="105"/>
  <c r="D351" i="105"/>
  <c r="E347" i="105"/>
  <c r="D347" i="105"/>
  <c r="E344" i="105"/>
  <c r="E343" i="105" s="1"/>
  <c r="D344" i="105"/>
  <c r="E333" i="105"/>
  <c r="D333" i="105"/>
  <c r="E329" i="105"/>
  <c r="E328" i="105" s="1"/>
  <c r="D329" i="105"/>
  <c r="D328" i="105"/>
  <c r="E325" i="105"/>
  <c r="D325" i="105"/>
  <c r="E322" i="105"/>
  <c r="D322" i="105"/>
  <c r="E319" i="105"/>
  <c r="D319" i="105"/>
  <c r="E316" i="105"/>
  <c r="D316" i="105"/>
  <c r="E313" i="105"/>
  <c r="E312" i="105" s="1"/>
  <c r="D313" i="105"/>
  <c r="D312" i="105"/>
  <c r="E309" i="105"/>
  <c r="D309" i="105"/>
  <c r="E306" i="105"/>
  <c r="D306" i="105"/>
  <c r="E303" i="105"/>
  <c r="D303" i="105"/>
  <c r="E300" i="105"/>
  <c r="D300" i="105"/>
  <c r="D299" i="105" s="1"/>
  <c r="E299" i="105"/>
  <c r="E295" i="105"/>
  <c r="D295" i="105"/>
  <c r="E293" i="105"/>
  <c r="D293" i="105"/>
  <c r="E286" i="105"/>
  <c r="D286" i="105"/>
  <c r="E276" i="105"/>
  <c r="E275" i="105" s="1"/>
  <c r="D276" i="105"/>
  <c r="D275" i="105"/>
  <c r="E273" i="105"/>
  <c r="D273" i="105"/>
  <c r="E269" i="105"/>
  <c r="D269" i="105"/>
  <c r="E267" i="105"/>
  <c r="D267" i="105"/>
  <c r="E265" i="105"/>
  <c r="D265" i="105"/>
  <c r="E261" i="105"/>
  <c r="E260" i="105" s="1"/>
  <c r="D261" i="105"/>
  <c r="E250" i="105"/>
  <c r="D250" i="105"/>
  <c r="E247" i="105"/>
  <c r="D247" i="105"/>
  <c r="E239" i="105"/>
  <c r="D239" i="105"/>
  <c r="E230" i="105"/>
  <c r="D230" i="105"/>
  <c r="E224" i="105"/>
  <c r="D224" i="105"/>
  <c r="E216" i="105"/>
  <c r="D216" i="105"/>
  <c r="E215" i="105"/>
  <c r="D215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D194" i="105"/>
  <c r="E182" i="105"/>
  <c r="D182" i="105"/>
  <c r="E172" i="105"/>
  <c r="E171" i="105" s="1"/>
  <c r="D172" i="105"/>
  <c r="D171" i="105" s="1"/>
  <c r="E163" i="105"/>
  <c r="D163" i="105"/>
  <c r="E153" i="105"/>
  <c r="E152" i="105" s="1"/>
  <c r="E151" i="105" s="1"/>
  <c r="D153" i="105"/>
  <c r="D152" i="105" s="1"/>
  <c r="D151" i="105" s="1"/>
  <c r="E149" i="105"/>
  <c r="D149" i="105"/>
  <c r="E147" i="105"/>
  <c r="D147" i="105"/>
  <c r="E145" i="105"/>
  <c r="E144" i="105" s="1"/>
  <c r="D145" i="105"/>
  <c r="D144" i="105" s="1"/>
  <c r="E142" i="105"/>
  <c r="E141" i="105" s="1"/>
  <c r="D142" i="105"/>
  <c r="D141" i="105" s="1"/>
  <c r="E139" i="105"/>
  <c r="D139" i="105"/>
  <c r="E137" i="105"/>
  <c r="D137" i="105"/>
  <c r="E135" i="105"/>
  <c r="E134" i="105" s="1"/>
  <c r="D135" i="105"/>
  <c r="D134" i="105" s="1"/>
  <c r="E132" i="105"/>
  <c r="D132" i="105"/>
  <c r="E130" i="105"/>
  <c r="D130" i="105"/>
  <c r="E128" i="105"/>
  <c r="E127" i="105" s="1"/>
  <c r="D128" i="105"/>
  <c r="D127" i="105" s="1"/>
  <c r="E124" i="105"/>
  <c r="E123" i="105" s="1"/>
  <c r="D124" i="105"/>
  <c r="D123" i="105" s="1"/>
  <c r="E120" i="105"/>
  <c r="E119" i="105"/>
  <c r="D120" i="105"/>
  <c r="D119" i="105" s="1"/>
  <c r="E117" i="105"/>
  <c r="D117" i="105"/>
  <c r="E115" i="105"/>
  <c r="E114" i="105" s="1"/>
  <c r="D115" i="105"/>
  <c r="D114" i="105" s="1"/>
  <c r="E112" i="105"/>
  <c r="D112" i="105"/>
  <c r="E109" i="105"/>
  <c r="D109" i="105"/>
  <c r="E102" i="105"/>
  <c r="D102" i="105"/>
  <c r="E97" i="105"/>
  <c r="D97" i="105"/>
  <c r="E90" i="105"/>
  <c r="D90" i="105"/>
  <c r="D89" i="105" s="1"/>
  <c r="E86" i="105"/>
  <c r="D86" i="105"/>
  <c r="E81" i="105"/>
  <c r="D81" i="105"/>
  <c r="E78" i="105"/>
  <c r="D78" i="105"/>
  <c r="D77" i="105" s="1"/>
  <c r="E77" i="105"/>
  <c r="E73" i="105"/>
  <c r="D73" i="105"/>
  <c r="E68" i="105"/>
  <c r="E67" i="105" s="1"/>
  <c r="D68" i="105"/>
  <c r="D67" i="105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D28" i="105"/>
  <c r="E24" i="105"/>
  <c r="D24" i="105"/>
  <c r="D23" i="105" s="1"/>
  <c r="E23" i="105"/>
  <c r="E180" i="104"/>
  <c r="D180" i="104"/>
  <c r="E171" i="104"/>
  <c r="D171" i="104"/>
  <c r="E161" i="104"/>
  <c r="D161" i="104"/>
  <c r="D160" i="104" s="1"/>
  <c r="E160" i="104"/>
  <c r="E158" i="104"/>
  <c r="D158" i="104"/>
  <c r="E156" i="104"/>
  <c r="D156" i="104"/>
  <c r="E154" i="104"/>
  <c r="D154" i="104"/>
  <c r="E146" i="104"/>
  <c r="D146" i="104"/>
  <c r="E136" i="104"/>
  <c r="D136" i="104"/>
  <c r="D135" i="104" s="1"/>
  <c r="E135" i="104"/>
  <c r="E134" i="104" s="1"/>
  <c r="E132" i="104"/>
  <c r="E131" i="104" s="1"/>
  <c r="D132" i="104"/>
  <c r="D131" i="104"/>
  <c r="E128" i="104"/>
  <c r="D128" i="104"/>
  <c r="E126" i="104"/>
  <c r="D126" i="104"/>
  <c r="E124" i="104"/>
  <c r="E123" i="104" s="1"/>
  <c r="D124" i="104"/>
  <c r="D123" i="104"/>
  <c r="E121" i="104"/>
  <c r="E120" i="104" s="1"/>
  <c r="D121" i="104"/>
  <c r="D120" i="104"/>
  <c r="E118" i="104"/>
  <c r="D118" i="104"/>
  <c r="E114" i="104"/>
  <c r="D114" i="104"/>
  <c r="E112" i="104"/>
  <c r="E111" i="104" s="1"/>
  <c r="D112" i="104"/>
  <c r="D111" i="104"/>
  <c r="E109" i="104"/>
  <c r="D109" i="104"/>
  <c r="E107" i="104"/>
  <c r="D107" i="104"/>
  <c r="E105" i="104"/>
  <c r="D105" i="104"/>
  <c r="E95" i="104"/>
  <c r="D95" i="104"/>
  <c r="E90" i="104"/>
  <c r="D90" i="104"/>
  <c r="E78" i="104"/>
  <c r="D78" i="104"/>
  <c r="E68" i="104"/>
  <c r="E67" i="104" s="1"/>
  <c r="D68" i="104"/>
  <c r="D67" i="104"/>
  <c r="E59" i="104"/>
  <c r="E48" i="104" s="1"/>
  <c r="E47" i="104" s="1"/>
  <c r="D59" i="104"/>
  <c r="E49" i="104"/>
  <c r="D49" i="104"/>
  <c r="D48" i="104" s="1"/>
  <c r="D47" i="104" s="1"/>
  <c r="E45" i="104"/>
  <c r="D45" i="104"/>
  <c r="E43" i="104"/>
  <c r="D43" i="104"/>
  <c r="E41" i="104"/>
  <c r="E40" i="104" s="1"/>
  <c r="D41" i="104"/>
  <c r="D40" i="104"/>
  <c r="E38" i="104"/>
  <c r="E37" i="104" s="1"/>
  <c r="D38" i="104"/>
  <c r="D37" i="104"/>
  <c r="E35" i="104"/>
  <c r="D35" i="104"/>
  <c r="E33" i="104"/>
  <c r="D33" i="104"/>
  <c r="E31" i="104"/>
  <c r="E30" i="104" s="1"/>
  <c r="D31" i="104"/>
  <c r="D30" i="104"/>
  <c r="E28" i="104"/>
  <c r="D28" i="104"/>
  <c r="E26" i="104"/>
  <c r="D26" i="104"/>
  <c r="E24" i="104"/>
  <c r="E23" i="104" s="1"/>
  <c r="D24" i="104"/>
  <c r="D23" i="104"/>
  <c r="D22" i="104"/>
  <c r="E380" i="103"/>
  <c r="D380" i="103"/>
  <c r="E375" i="103"/>
  <c r="D375" i="103"/>
  <c r="E369" i="103"/>
  <c r="D369" i="103"/>
  <c r="E364" i="103"/>
  <c r="E363" i="103"/>
  <c r="D364" i="103"/>
  <c r="D363" i="103" s="1"/>
  <c r="E360" i="103"/>
  <c r="D360" i="103"/>
  <c r="E358" i="103"/>
  <c r="D358" i="103"/>
  <c r="E356" i="103"/>
  <c r="E355" i="103"/>
  <c r="D356" i="103"/>
  <c r="D355" i="103" s="1"/>
  <c r="E353" i="103"/>
  <c r="E352" i="103"/>
  <c r="D353" i="103"/>
  <c r="D352" i="103" s="1"/>
  <c r="E350" i="103"/>
  <c r="D350" i="103"/>
  <c r="E346" i="103"/>
  <c r="D346" i="103"/>
  <c r="E344" i="103"/>
  <c r="E343" i="103"/>
  <c r="D344" i="103"/>
  <c r="D343" i="103" s="1"/>
  <c r="E341" i="103"/>
  <c r="D341" i="103"/>
  <c r="E339" i="103"/>
  <c r="D339" i="103"/>
  <c r="E337" i="103"/>
  <c r="D337" i="103"/>
  <c r="E327" i="103"/>
  <c r="D327" i="103"/>
  <c r="E322" i="103"/>
  <c r="E321" i="103" s="1"/>
  <c r="D322" i="103"/>
  <c r="D321" i="103" s="1"/>
  <c r="E318" i="103"/>
  <c r="D318" i="103"/>
  <c r="E316" i="103"/>
  <c r="D316" i="103"/>
  <c r="E313" i="103"/>
  <c r="D313" i="103"/>
  <c r="E311" i="103"/>
  <c r="D311" i="103"/>
  <c r="E307" i="103"/>
  <c r="D307" i="103"/>
  <c r="E304" i="103"/>
  <c r="D304" i="103"/>
  <c r="E293" i="103"/>
  <c r="D293" i="103"/>
  <c r="E289" i="103"/>
  <c r="E288" i="103" s="1"/>
  <c r="D289" i="103"/>
  <c r="D288" i="103" s="1"/>
  <c r="E285" i="103"/>
  <c r="D285" i="103"/>
  <c r="E282" i="103"/>
  <c r="D282" i="103"/>
  <c r="E279" i="103"/>
  <c r="D279" i="103"/>
  <c r="E276" i="103"/>
  <c r="D276" i="103"/>
  <c r="E273" i="103"/>
  <c r="E272" i="103" s="1"/>
  <c r="D273" i="103"/>
  <c r="E269" i="103"/>
  <c r="D269" i="103"/>
  <c r="E266" i="103"/>
  <c r="D266" i="103"/>
  <c r="E263" i="103"/>
  <c r="D263" i="103"/>
  <c r="E260" i="103"/>
  <c r="E259" i="103" s="1"/>
  <c r="D260" i="103"/>
  <c r="D259" i="103"/>
  <c r="E255" i="103"/>
  <c r="D255" i="103"/>
  <c r="E253" i="103"/>
  <c r="D253" i="103"/>
  <c r="E246" i="103"/>
  <c r="D246" i="103"/>
  <c r="E236" i="103"/>
  <c r="D236" i="103"/>
  <c r="D235" i="103" s="1"/>
  <c r="E235" i="103"/>
  <c r="E233" i="103"/>
  <c r="D233" i="103"/>
  <c r="E229" i="103"/>
  <c r="D229" i="103"/>
  <c r="E227" i="103"/>
  <c r="D227" i="103"/>
  <c r="E225" i="103"/>
  <c r="D225" i="103"/>
  <c r="E221" i="103"/>
  <c r="D221" i="103"/>
  <c r="D220" i="103" s="1"/>
  <c r="E220" i="103"/>
  <c r="E210" i="103"/>
  <c r="D210" i="103"/>
  <c r="E207" i="103"/>
  <c r="D207" i="103"/>
  <c r="E199" i="103"/>
  <c r="D199" i="103"/>
  <c r="E190" i="103"/>
  <c r="D190" i="103"/>
  <c r="E184" i="103"/>
  <c r="D184" i="103"/>
  <c r="E176" i="103"/>
  <c r="E175" i="103" s="1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D153" i="103" s="1"/>
  <c r="E154" i="103"/>
  <c r="E153" i="103" s="1"/>
  <c r="D154" i="103"/>
  <c r="E149" i="103"/>
  <c r="D149" i="103"/>
  <c r="E147" i="103"/>
  <c r="D147" i="103"/>
  <c r="E145" i="103"/>
  <c r="E144" i="103" s="1"/>
  <c r="D145" i="103"/>
  <c r="D144" i="103" s="1"/>
  <c r="E142" i="103"/>
  <c r="E141" i="103" s="1"/>
  <c r="D142" i="103"/>
  <c r="D141" i="103" s="1"/>
  <c r="E139" i="103"/>
  <c r="D139" i="103"/>
  <c r="D134" i="103" s="1"/>
  <c r="E137" i="103"/>
  <c r="D137" i="103"/>
  <c r="E135" i="103"/>
  <c r="E134" i="103" s="1"/>
  <c r="D135" i="103"/>
  <c r="E132" i="103"/>
  <c r="D132" i="103"/>
  <c r="E130" i="103"/>
  <c r="D130" i="103"/>
  <c r="E128" i="103"/>
  <c r="E127" i="103" s="1"/>
  <c r="D128" i="103"/>
  <c r="D127" i="103" s="1"/>
  <c r="E124" i="103"/>
  <c r="E123" i="103" s="1"/>
  <c r="D124" i="103"/>
  <c r="D123" i="103" s="1"/>
  <c r="E120" i="103"/>
  <c r="E119" i="103" s="1"/>
  <c r="D120" i="103"/>
  <c r="D119" i="103" s="1"/>
  <c r="E117" i="103"/>
  <c r="D117" i="103"/>
  <c r="E115" i="103"/>
  <c r="D115" i="103"/>
  <c r="D114" i="103" s="1"/>
  <c r="E114" i="103"/>
  <c r="E112" i="103"/>
  <c r="D112" i="103"/>
  <c r="E109" i="103"/>
  <c r="D109" i="103"/>
  <c r="E102" i="103"/>
  <c r="D102" i="103"/>
  <c r="E97" i="103"/>
  <c r="D97" i="103"/>
  <c r="E90" i="103"/>
  <c r="D90" i="103"/>
  <c r="E89" i="103"/>
  <c r="D89" i="103"/>
  <c r="E86" i="103"/>
  <c r="D86" i="103"/>
  <c r="E81" i="103"/>
  <c r="D81" i="103"/>
  <c r="E78" i="103"/>
  <c r="D78" i="103"/>
  <c r="E77" i="103"/>
  <c r="D77" i="103"/>
  <c r="E73" i="103"/>
  <c r="D73" i="103"/>
  <c r="E68" i="103"/>
  <c r="E67" i="103"/>
  <c r="D68" i="103"/>
  <c r="D67" i="103" s="1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D24" i="103"/>
  <c r="E23" i="103"/>
  <c r="D23" i="103"/>
  <c r="G281" i="102"/>
  <c r="F281" i="102"/>
  <c r="G280" i="102"/>
  <c r="F280" i="102"/>
  <c r="G263" i="102"/>
  <c r="G262" i="102" s="1"/>
  <c r="G261" i="102" s="1"/>
  <c r="F263" i="102"/>
  <c r="F262" i="102" s="1"/>
  <c r="G256" i="102"/>
  <c r="F256" i="102"/>
  <c r="F255" i="102" s="1"/>
  <c r="G255" i="102"/>
  <c r="G251" i="102"/>
  <c r="F251" i="102"/>
  <c r="G249" i="102"/>
  <c r="F249" i="102"/>
  <c r="G246" i="102"/>
  <c r="F246" i="102"/>
  <c r="G242" i="102"/>
  <c r="G241" i="102" s="1"/>
  <c r="F242" i="102"/>
  <c r="G235" i="102"/>
  <c r="F235" i="102"/>
  <c r="G232" i="102"/>
  <c r="F232" i="102"/>
  <c r="G227" i="102"/>
  <c r="F227" i="102"/>
  <c r="G222" i="102"/>
  <c r="F222" i="102"/>
  <c r="G214" i="102"/>
  <c r="F214" i="102"/>
  <c r="G213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G155" i="102"/>
  <c r="F156" i="102"/>
  <c r="F155" i="102"/>
  <c r="G153" i="102"/>
  <c r="F153" i="102"/>
  <c r="G146" i="102"/>
  <c r="F146" i="102"/>
  <c r="G134" i="102"/>
  <c r="F134" i="102"/>
  <c r="G133" i="102"/>
  <c r="G131" i="102"/>
  <c r="F131" i="102"/>
  <c r="G129" i="102"/>
  <c r="F129" i="102"/>
  <c r="G127" i="102"/>
  <c r="F127" i="102"/>
  <c r="G120" i="102"/>
  <c r="F120" i="102"/>
  <c r="G110" i="102"/>
  <c r="F110" i="102"/>
  <c r="F109" i="102" s="1"/>
  <c r="G109" i="102"/>
  <c r="G103" i="102"/>
  <c r="G101" i="102"/>
  <c r="G100" i="102"/>
  <c r="G99" i="102"/>
  <c r="F98" i="102"/>
  <c r="E98" i="102"/>
  <c r="D98" i="102"/>
  <c r="D97" i="102" s="1"/>
  <c r="F97" i="102"/>
  <c r="G96" i="102"/>
  <c r="G95" i="102"/>
  <c r="G94" i="102"/>
  <c r="G93" i="102"/>
  <c r="F92" i="102"/>
  <c r="E92" i="102"/>
  <c r="D92" i="102"/>
  <c r="G91" i="102"/>
  <c r="F86" i="102"/>
  <c r="E86" i="102"/>
  <c r="D86" i="102"/>
  <c r="G85" i="102"/>
  <c r="G84" i="102"/>
  <c r="G83" i="102"/>
  <c r="G82" i="102"/>
  <c r="G81" i="102"/>
  <c r="G80" i="102"/>
  <c r="G79" i="102"/>
  <c r="G78" i="102"/>
  <c r="G77" i="102"/>
  <c r="F76" i="102"/>
  <c r="F75" i="102" s="1"/>
  <c r="E76" i="102"/>
  <c r="D76" i="102"/>
  <c r="D75" i="102" s="1"/>
  <c r="G74" i="102"/>
  <c r="G73" i="102"/>
  <c r="G72" i="102"/>
  <c r="G71" i="102"/>
  <c r="G70" i="102"/>
  <c r="G69" i="102"/>
  <c r="G68" i="102"/>
  <c r="G67" i="102"/>
  <c r="F66" i="102"/>
  <c r="F55" i="102"/>
  <c r="E66" i="102"/>
  <c r="G66" i="102"/>
  <c r="D66" i="102"/>
  <c r="G65" i="102"/>
  <c r="G64" i="102"/>
  <c r="G63" i="102"/>
  <c r="G62" i="102"/>
  <c r="G61" i="102"/>
  <c r="G60" i="102"/>
  <c r="G59" i="102"/>
  <c r="G58" i="102"/>
  <c r="G57" i="102"/>
  <c r="F56" i="102"/>
  <c r="E56" i="102"/>
  <c r="G56" i="102" s="1"/>
  <c r="D56" i="102"/>
  <c r="D55" i="102"/>
  <c r="G53" i="102"/>
  <c r="G52" i="102"/>
  <c r="F51" i="102"/>
  <c r="E51" i="102"/>
  <c r="D51" i="102"/>
  <c r="G50" i="102"/>
  <c r="G49" i="102"/>
  <c r="G44" i="102"/>
  <c r="F43" i="102"/>
  <c r="E43" i="102"/>
  <c r="G43" i="102" s="1"/>
  <c r="D43" i="102"/>
  <c r="D42" i="102" s="1"/>
  <c r="F42" i="102"/>
  <c r="G41" i="102"/>
  <c r="F40" i="102"/>
  <c r="E40" i="102"/>
  <c r="D40" i="102"/>
  <c r="G39" i="102"/>
  <c r="G38" i="102"/>
  <c r="F37" i="102"/>
  <c r="E37" i="102"/>
  <c r="G37" i="102" s="1"/>
  <c r="D37" i="102"/>
  <c r="G36" i="102"/>
  <c r="G35" i="102"/>
  <c r="G34" i="102"/>
  <c r="F33" i="102"/>
  <c r="E33" i="102"/>
  <c r="G33" i="102" s="1"/>
  <c r="D33" i="102"/>
  <c r="G32" i="102"/>
  <c r="F31" i="102"/>
  <c r="E31" i="102"/>
  <c r="G31" i="102" s="1"/>
  <c r="D31" i="102"/>
  <c r="G30" i="102"/>
  <c r="F29" i="102"/>
  <c r="G29" i="102" s="1"/>
  <c r="E29" i="102"/>
  <c r="D29" i="102"/>
  <c r="G28" i="102"/>
  <c r="G27" i="102"/>
  <c r="G26" i="102"/>
  <c r="F25" i="102"/>
  <c r="E25" i="102"/>
  <c r="G25" i="102" s="1"/>
  <c r="D25" i="102"/>
  <c r="F20" i="101"/>
  <c r="F16" i="101"/>
  <c r="F18" i="101" s="1"/>
  <c r="G21" i="4"/>
  <c r="G27" i="100"/>
  <c r="G25" i="100"/>
  <c r="G24" i="100" s="1"/>
  <c r="G23" i="100" s="1"/>
  <c r="G22" i="100" s="1"/>
  <c r="F10" i="101"/>
  <c r="E138" i="76"/>
  <c r="F4" i="101"/>
  <c r="A2" i="101"/>
  <c r="B2" i="101"/>
  <c r="A7" i="100"/>
  <c r="A8" i="100"/>
  <c r="D25" i="100"/>
  <c r="E25" i="100"/>
  <c r="F26" i="100"/>
  <c r="H26" i="100"/>
  <c r="D27" i="100"/>
  <c r="E27" i="100"/>
  <c r="F28" i="100"/>
  <c r="H28" i="100"/>
  <c r="D30" i="100"/>
  <c r="D29" i="100" s="1"/>
  <c r="E30" i="100"/>
  <c r="E29" i="100" s="1"/>
  <c r="F31" i="100"/>
  <c r="H31" i="100" s="1"/>
  <c r="F6" i="101" s="1"/>
  <c r="F8" i="101" s="1"/>
  <c r="G12" i="101" s="1"/>
  <c r="H12" i="101" s="1"/>
  <c r="D44" i="100"/>
  <c r="D46" i="100"/>
  <c r="D50" i="100"/>
  <c r="D52" i="100"/>
  <c r="D57" i="100"/>
  <c r="D59" i="100"/>
  <c r="D61" i="100"/>
  <c r="D43" i="100"/>
  <c r="D63" i="100"/>
  <c r="D66" i="100"/>
  <c r="D78" i="100"/>
  <c r="D84" i="100"/>
  <c r="D93" i="100"/>
  <c r="D101" i="100"/>
  <c r="D104" i="100"/>
  <c r="D115" i="100"/>
  <c r="D119" i="100"/>
  <c r="D121" i="100"/>
  <c r="D123" i="100"/>
  <c r="D127" i="100"/>
  <c r="D130" i="100"/>
  <c r="D140" i="100"/>
  <c r="D151" i="100"/>
  <c r="D129" i="100"/>
  <c r="D153" i="100"/>
  <c r="D158" i="100"/>
  <c r="D161" i="100"/>
  <c r="D164" i="100"/>
  <c r="D167" i="100"/>
  <c r="D171" i="100"/>
  <c r="D174" i="100"/>
  <c r="D177" i="100"/>
  <c r="D180" i="100"/>
  <c r="D170" i="100" s="1"/>
  <c r="D183" i="100"/>
  <c r="D187" i="100"/>
  <c r="D186" i="100"/>
  <c r="D191" i="100"/>
  <c r="D202" i="100"/>
  <c r="D205" i="100"/>
  <c r="D209" i="100"/>
  <c r="D211" i="100"/>
  <c r="D218" i="100"/>
  <c r="D220" i="100"/>
  <c r="D224" i="100"/>
  <c r="D223" i="100" s="1"/>
  <c r="D222" i="100" s="1"/>
  <c r="D229" i="100"/>
  <c r="D239" i="100"/>
  <c r="D241" i="100"/>
  <c r="D243" i="100"/>
  <c r="D246" i="100"/>
  <c r="D248" i="100"/>
  <c r="D252" i="100"/>
  <c r="D245" i="100" s="1"/>
  <c r="D255" i="100"/>
  <c r="D254" i="100"/>
  <c r="D258" i="100"/>
  <c r="D260" i="100"/>
  <c r="D257" i="100" s="1"/>
  <c r="D262" i="100"/>
  <c r="D265" i="100"/>
  <c r="D266" i="100"/>
  <c r="D270" i="100"/>
  <c r="D280" i="100"/>
  <c r="D292" i="100"/>
  <c r="D294" i="100"/>
  <c r="D296" i="100"/>
  <c r="D299" i="100"/>
  <c r="D309" i="100"/>
  <c r="D318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E13" i="97"/>
  <c r="H18" i="97"/>
  <c r="A7" i="91"/>
  <c r="A8" i="91"/>
  <c r="D13" i="91"/>
  <c r="E13" i="91"/>
  <c r="D16" i="91"/>
  <c r="E16" i="91"/>
  <c r="D20" i="91"/>
  <c r="E20" i="91"/>
  <c r="A8" i="76"/>
  <c r="D9" i="76"/>
  <c r="D10" i="76"/>
  <c r="D25" i="76"/>
  <c r="F25" i="76"/>
  <c r="E25" i="76" s="1"/>
  <c r="G25" i="76"/>
  <c r="H25" i="76"/>
  <c r="I25" i="76"/>
  <c r="I24" i="76"/>
  <c r="J25" i="76"/>
  <c r="K25" i="76"/>
  <c r="E26" i="76"/>
  <c r="E31" i="76"/>
  <c r="E32" i="76"/>
  <c r="D33" i="76"/>
  <c r="F33" i="76"/>
  <c r="G33" i="76"/>
  <c r="G24" i="76" s="1"/>
  <c r="H33" i="76"/>
  <c r="I33" i="76"/>
  <c r="J33" i="76"/>
  <c r="J24" i="76" s="1"/>
  <c r="K33" i="76"/>
  <c r="E34" i="76"/>
  <c r="D35" i="76"/>
  <c r="F35" i="76"/>
  <c r="E35" i="76" s="1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D24" i="76" s="1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K24" i="76" s="1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H77" i="76"/>
  <c r="I77" i="76"/>
  <c r="J77" i="76"/>
  <c r="J76" i="76" s="1"/>
  <c r="K77" i="76"/>
  <c r="K76" i="76" s="1"/>
  <c r="E78" i="76"/>
  <c r="E79" i="76"/>
  <c r="E80" i="76"/>
  <c r="E81" i="76"/>
  <c r="D82" i="76"/>
  <c r="D76" i="76" s="1"/>
  <c r="F82" i="76"/>
  <c r="G82" i="76"/>
  <c r="E82" i="76" s="1"/>
  <c r="H82" i="76"/>
  <c r="I82" i="76"/>
  <c r="J82" i="76"/>
  <c r="K82" i="76"/>
  <c r="E83" i="76"/>
  <c r="E84" i="76"/>
  <c r="E85" i="76"/>
  <c r="D91" i="76"/>
  <c r="F91" i="76"/>
  <c r="G91" i="76"/>
  <c r="G90" i="76"/>
  <c r="H91" i="76"/>
  <c r="I91" i="76"/>
  <c r="I90" i="76" s="1"/>
  <c r="J91" i="76"/>
  <c r="K91" i="76"/>
  <c r="E92" i="76"/>
  <c r="E93" i="76"/>
  <c r="D94" i="76"/>
  <c r="F94" i="76"/>
  <c r="G94" i="76"/>
  <c r="H94" i="76"/>
  <c r="I94" i="76"/>
  <c r="J94" i="76"/>
  <c r="K94" i="76"/>
  <c r="K90" i="76" s="1"/>
  <c r="K23" i="76" s="1"/>
  <c r="E95" i="76"/>
  <c r="E96" i="76"/>
  <c r="E97" i="76"/>
  <c r="E98" i="76"/>
  <c r="D99" i="76"/>
  <c r="F99" i="76"/>
  <c r="G99" i="76"/>
  <c r="H99" i="76"/>
  <c r="H90" i="76" s="1"/>
  <c r="I99" i="76"/>
  <c r="J99" i="76"/>
  <c r="K99" i="76"/>
  <c r="E100" i="76"/>
  <c r="E101" i="76"/>
  <c r="D103" i="76"/>
  <c r="F103" i="76"/>
  <c r="G103" i="76"/>
  <c r="H103" i="76"/>
  <c r="H102" i="76" s="1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J102" i="76" s="1"/>
  <c r="K110" i="76"/>
  <c r="E111" i="76"/>
  <c r="E112" i="76"/>
  <c r="E113" i="76"/>
  <c r="E114" i="76"/>
  <c r="D115" i="76"/>
  <c r="F115" i="76"/>
  <c r="G115" i="76"/>
  <c r="E115" i="76" s="1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E126" i="76" s="1"/>
  <c r="J126" i="76"/>
  <c r="K126" i="76"/>
  <c r="E127" i="76"/>
  <c r="E128" i="76"/>
  <c r="D129" i="76"/>
  <c r="F129" i="76"/>
  <c r="G129" i="76"/>
  <c r="H129" i="76"/>
  <c r="I129" i="76"/>
  <c r="J129" i="76"/>
  <c r="K129" i="76"/>
  <c r="K102" i="76" s="1"/>
  <c r="E130" i="76"/>
  <c r="D132" i="76"/>
  <c r="D131" i="76" s="1"/>
  <c r="F132" i="76"/>
  <c r="G132" i="76"/>
  <c r="H132" i="76"/>
  <c r="H131" i="76" s="1"/>
  <c r="I132" i="76"/>
  <c r="I131" i="76" s="1"/>
  <c r="J132" i="76"/>
  <c r="K132" i="76"/>
  <c r="E133" i="76"/>
  <c r="D134" i="76"/>
  <c r="F134" i="76"/>
  <c r="G134" i="76"/>
  <c r="G131" i="76" s="1"/>
  <c r="H134" i="76"/>
  <c r="I134" i="76"/>
  <c r="J134" i="76"/>
  <c r="J131" i="76"/>
  <c r="K134" i="76"/>
  <c r="K131" i="76"/>
  <c r="E135" i="76"/>
  <c r="D137" i="76"/>
  <c r="D136" i="76" s="1"/>
  <c r="F137" i="76"/>
  <c r="F136" i="76"/>
  <c r="G137" i="76"/>
  <c r="G136" i="76"/>
  <c r="H137" i="76"/>
  <c r="H136" i="76"/>
  <c r="I137" i="76"/>
  <c r="J137" i="76"/>
  <c r="J136" i="76" s="1"/>
  <c r="K137" i="76"/>
  <c r="K136" i="76" s="1"/>
  <c r="E139" i="76"/>
  <c r="D141" i="76"/>
  <c r="D140" i="76" s="1"/>
  <c r="F141" i="76"/>
  <c r="F140" i="76" s="1"/>
  <c r="E140" i="76" s="1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D148" i="76" s="1"/>
  <c r="D147" i="76" s="1"/>
  <c r="F149" i="76"/>
  <c r="F148" i="76"/>
  <c r="G149" i="76"/>
  <c r="H149" i="76"/>
  <c r="H148" i="76" s="1"/>
  <c r="I149" i="76"/>
  <c r="J149" i="76"/>
  <c r="K149" i="76"/>
  <c r="E150" i="76"/>
  <c r="D151" i="76"/>
  <c r="F151" i="76"/>
  <c r="G151" i="76"/>
  <c r="H151" i="76"/>
  <c r="I151" i="76"/>
  <c r="I148" i="76" s="1"/>
  <c r="I147" i="76" s="1"/>
  <c r="J151" i="76"/>
  <c r="J148" i="76"/>
  <c r="K151" i="76"/>
  <c r="E152" i="76"/>
  <c r="D153" i="76"/>
  <c r="F153" i="76"/>
  <c r="G153" i="76"/>
  <c r="H153" i="76"/>
  <c r="I153" i="76"/>
  <c r="J153" i="76"/>
  <c r="K153" i="76"/>
  <c r="K148" i="76" s="1"/>
  <c r="E154" i="76"/>
  <c r="D156" i="76"/>
  <c r="D155" i="76" s="1"/>
  <c r="F156" i="76"/>
  <c r="E156" i="76"/>
  <c r="G156" i="76"/>
  <c r="H156" i="76"/>
  <c r="I156" i="76"/>
  <c r="J156" i="76"/>
  <c r="K156" i="76"/>
  <c r="E157" i="76"/>
  <c r="D158" i="76"/>
  <c r="F158" i="76"/>
  <c r="G158" i="76"/>
  <c r="H158" i="76"/>
  <c r="I158" i="76"/>
  <c r="J158" i="76"/>
  <c r="J155" i="76" s="1"/>
  <c r="K158" i="76"/>
  <c r="E159" i="76"/>
  <c r="D160" i="76"/>
  <c r="F160" i="76"/>
  <c r="E160" i="76" s="1"/>
  <c r="G160" i="76"/>
  <c r="H160" i="76"/>
  <c r="I160" i="76"/>
  <c r="I155" i="76"/>
  <c r="J160" i="76"/>
  <c r="K160" i="76"/>
  <c r="E161" i="76"/>
  <c r="D163" i="76"/>
  <c r="D162" i="76" s="1"/>
  <c r="F163" i="76"/>
  <c r="F162" i="76" s="1"/>
  <c r="G163" i="76"/>
  <c r="G162" i="76" s="1"/>
  <c r="H163" i="76"/>
  <c r="H162" i="76" s="1"/>
  <c r="I163" i="76"/>
  <c r="I162" i="76" s="1"/>
  <c r="J163" i="76"/>
  <c r="J162" i="76" s="1"/>
  <c r="K163" i="76"/>
  <c r="K162" i="76" s="1"/>
  <c r="E164" i="76"/>
  <c r="D166" i="76"/>
  <c r="F166" i="76"/>
  <c r="F165" i="76" s="1"/>
  <c r="G166" i="76"/>
  <c r="H166" i="76"/>
  <c r="I166" i="76"/>
  <c r="I165" i="76" s="1"/>
  <c r="J166" i="76"/>
  <c r="K166" i="76"/>
  <c r="K165" i="76"/>
  <c r="E167" i="76"/>
  <c r="D168" i="76"/>
  <c r="D165" i="76" s="1"/>
  <c r="F168" i="76"/>
  <c r="G168" i="76"/>
  <c r="H168" i="76"/>
  <c r="I168" i="76"/>
  <c r="J168" i="76"/>
  <c r="K168" i="76"/>
  <c r="E168" i="76" s="1"/>
  <c r="E173" i="76"/>
  <c r="D174" i="76"/>
  <c r="F174" i="76"/>
  <c r="G174" i="76"/>
  <c r="H174" i="76"/>
  <c r="I174" i="76"/>
  <c r="J174" i="76"/>
  <c r="J165" i="76" s="1"/>
  <c r="K174" i="76"/>
  <c r="E175" i="76"/>
  <c r="D178" i="76"/>
  <c r="D177" i="76" s="1"/>
  <c r="D176" i="76" s="1"/>
  <c r="D548" i="76" s="1"/>
  <c r="F178" i="76"/>
  <c r="G178" i="76"/>
  <c r="G177" i="76" s="1"/>
  <c r="G176" i="76" s="1"/>
  <c r="G548" i="76" s="1"/>
  <c r="H178" i="76"/>
  <c r="I178" i="76"/>
  <c r="J178" i="76"/>
  <c r="J177" i="76" s="1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F177" i="76"/>
  <c r="G188" i="76"/>
  <c r="H188" i="76"/>
  <c r="E188" i="76" s="1"/>
  <c r="I188" i="76"/>
  <c r="I177" i="76"/>
  <c r="J188" i="76"/>
  <c r="K188" i="76"/>
  <c r="K177" i="76" s="1"/>
  <c r="E189" i="76"/>
  <c r="E190" i="76"/>
  <c r="E191" i="76"/>
  <c r="E192" i="76"/>
  <c r="E193" i="76"/>
  <c r="E194" i="76"/>
  <c r="E199" i="76"/>
  <c r="D201" i="76"/>
  <c r="D200" i="76" s="1"/>
  <c r="F201" i="76"/>
  <c r="G201" i="76"/>
  <c r="G200" i="76" s="1"/>
  <c r="H201" i="76"/>
  <c r="H200" i="76" s="1"/>
  <c r="I201" i="76"/>
  <c r="E201" i="76" s="1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E211" i="76"/>
  <c r="G211" i="76"/>
  <c r="H211" i="76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G235" i="76" s="1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4" i="76" s="1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I259" i="76"/>
  <c r="J259" i="76"/>
  <c r="E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H261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E297" i="76" s="1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I310" i="76" s="1"/>
  <c r="J319" i="76"/>
  <c r="K319" i="76"/>
  <c r="E320" i="76"/>
  <c r="D321" i="76"/>
  <c r="F321" i="76"/>
  <c r="G321" i="76"/>
  <c r="H321" i="76"/>
  <c r="I321" i="76"/>
  <c r="E321" i="76" s="1"/>
  <c r="J321" i="76"/>
  <c r="K321" i="76"/>
  <c r="E322" i="76"/>
  <c r="D323" i="76"/>
  <c r="F323" i="76"/>
  <c r="G323" i="76"/>
  <c r="H323" i="76"/>
  <c r="I323" i="76"/>
  <c r="E323" i="76" s="1"/>
  <c r="J323" i="76"/>
  <c r="K323" i="76"/>
  <c r="E324" i="76"/>
  <c r="E325" i="76"/>
  <c r="E326" i="76"/>
  <c r="D327" i="76"/>
  <c r="F327" i="76"/>
  <c r="G327" i="76"/>
  <c r="H327" i="76"/>
  <c r="I327" i="76"/>
  <c r="J327" i="76"/>
  <c r="J310" i="76" s="1"/>
  <c r="K327" i="76"/>
  <c r="E328" i="76"/>
  <c r="D330" i="76"/>
  <c r="F330" i="76"/>
  <c r="G330" i="76"/>
  <c r="G329" i="76" s="1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E353" i="76" s="1"/>
  <c r="G353" i="76"/>
  <c r="H353" i="76"/>
  <c r="I353" i="76"/>
  <c r="J353" i="76"/>
  <c r="K353" i="76"/>
  <c r="E354" i="76"/>
  <c r="E355" i="76"/>
  <c r="E356" i="76"/>
  <c r="D358" i="76"/>
  <c r="F358" i="76"/>
  <c r="G358" i="76"/>
  <c r="G357" i="76"/>
  <c r="H358" i="76"/>
  <c r="I358" i="76"/>
  <c r="J358" i="76"/>
  <c r="K358" i="76"/>
  <c r="E359" i="76"/>
  <c r="E360" i="76"/>
  <c r="D361" i="76"/>
  <c r="F361" i="76"/>
  <c r="E361" i="76" s="1"/>
  <c r="G361" i="76"/>
  <c r="H361" i="76"/>
  <c r="I361" i="76"/>
  <c r="I357" i="76"/>
  <c r="J361" i="76"/>
  <c r="K361" i="76"/>
  <c r="E362" i="76"/>
  <c r="E363" i="76"/>
  <c r="D364" i="76"/>
  <c r="F364" i="76"/>
  <c r="G364" i="76"/>
  <c r="H364" i="76"/>
  <c r="I364" i="76"/>
  <c r="J364" i="76"/>
  <c r="K364" i="76"/>
  <c r="E365" i="76"/>
  <c r="E366" i="76"/>
  <c r="D367" i="76"/>
  <c r="F367" i="76"/>
  <c r="E367" i="76" s="1"/>
  <c r="G367" i="76"/>
  <c r="H367" i="76"/>
  <c r="I367" i="76"/>
  <c r="J367" i="76"/>
  <c r="J357" i="76" s="1"/>
  <c r="K367" i="76"/>
  <c r="E368" i="76"/>
  <c r="E369" i="76"/>
  <c r="D375" i="76"/>
  <c r="D370" i="76" s="1"/>
  <c r="F375" i="76"/>
  <c r="F370" i="76" s="1"/>
  <c r="G375" i="76"/>
  <c r="H375" i="76"/>
  <c r="I375" i="76"/>
  <c r="I370" i="76" s="1"/>
  <c r="J375" i="76"/>
  <c r="K375" i="76"/>
  <c r="E376" i="76"/>
  <c r="E377" i="76"/>
  <c r="D378" i="76"/>
  <c r="F378" i="76"/>
  <c r="G378" i="76"/>
  <c r="H378" i="76"/>
  <c r="H370" i="76" s="1"/>
  <c r="I378" i="76"/>
  <c r="J378" i="76"/>
  <c r="K378" i="76"/>
  <c r="E379" i="76"/>
  <c r="E380" i="76"/>
  <c r="D381" i="76"/>
  <c r="F381" i="76"/>
  <c r="G381" i="76"/>
  <c r="H381" i="76"/>
  <c r="I381" i="76"/>
  <c r="E381" i="76"/>
  <c r="J381" i="76"/>
  <c r="K381" i="76"/>
  <c r="E382" i="76"/>
  <c r="E383" i="76"/>
  <c r="D384" i="76"/>
  <c r="F384" i="76"/>
  <c r="G384" i="76"/>
  <c r="H384" i="76"/>
  <c r="E384" i="76" s="1"/>
  <c r="I384" i="76"/>
  <c r="J384" i="76"/>
  <c r="K384" i="76"/>
  <c r="E385" i="76"/>
  <c r="E386" i="76"/>
  <c r="D387" i="76"/>
  <c r="F387" i="76"/>
  <c r="G387" i="76"/>
  <c r="G370" i="76" s="1"/>
  <c r="H387" i="76"/>
  <c r="I387" i="76"/>
  <c r="J387" i="76"/>
  <c r="K387" i="76"/>
  <c r="E388" i="76"/>
  <c r="E389" i="76"/>
  <c r="D391" i="76"/>
  <c r="D390" i="76"/>
  <c r="F391" i="76"/>
  <c r="E391" i="76" s="1"/>
  <c r="G391" i="76"/>
  <c r="H391" i="76"/>
  <c r="I391" i="76"/>
  <c r="I390" i="76" s="1"/>
  <c r="J391" i="76"/>
  <c r="K391" i="76"/>
  <c r="K390" i="76" s="1"/>
  <c r="E392" i="76"/>
  <c r="E393" i="76"/>
  <c r="E394" i="76"/>
  <c r="D395" i="76"/>
  <c r="F395" i="76"/>
  <c r="G395" i="76"/>
  <c r="H395" i="76"/>
  <c r="E395" i="76" s="1"/>
  <c r="I395" i="76"/>
  <c r="J395" i="76"/>
  <c r="K395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H417" i="76"/>
  <c r="E417" i="76" s="1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E422" i="76" s="1"/>
  <c r="I422" i="76"/>
  <c r="J422" i="76"/>
  <c r="K422" i="76"/>
  <c r="E423" i="76"/>
  <c r="D428" i="76"/>
  <c r="F428" i="76"/>
  <c r="G428" i="76"/>
  <c r="E428" i="76" s="1"/>
  <c r="H428" i="76"/>
  <c r="I428" i="76"/>
  <c r="J428" i="76"/>
  <c r="K428" i="76"/>
  <c r="E429" i="76"/>
  <c r="D432" i="76"/>
  <c r="F432" i="76"/>
  <c r="G432" i="76"/>
  <c r="H432" i="76"/>
  <c r="I432" i="76"/>
  <c r="J432" i="76"/>
  <c r="J431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E449" i="76" s="1"/>
  <c r="G449" i="76"/>
  <c r="H449" i="76"/>
  <c r="I449" i="76"/>
  <c r="J449" i="76"/>
  <c r="K449" i="76"/>
  <c r="E450" i="76"/>
  <c r="D451" i="76"/>
  <c r="F451" i="76"/>
  <c r="G451" i="76"/>
  <c r="H451" i="76"/>
  <c r="E451" i="76"/>
  <c r="I451" i="76"/>
  <c r="J451" i="76"/>
  <c r="K451" i="76"/>
  <c r="E452" i="76"/>
  <c r="D454" i="76"/>
  <c r="F454" i="76"/>
  <c r="G454" i="76"/>
  <c r="G453" i="76" s="1"/>
  <c r="E453" i="76" s="1"/>
  <c r="H454" i="76"/>
  <c r="I454" i="76"/>
  <c r="J454" i="76"/>
  <c r="K454" i="76"/>
  <c r="E455" i="76"/>
  <c r="D456" i="76"/>
  <c r="D453" i="76" s="1"/>
  <c r="F456" i="76"/>
  <c r="G456" i="76"/>
  <c r="H456" i="76"/>
  <c r="E456" i="76" s="1"/>
  <c r="I456" i="76"/>
  <c r="J456" i="76"/>
  <c r="K456" i="76"/>
  <c r="E457" i="76"/>
  <c r="E462" i="76"/>
  <c r="E463" i="76"/>
  <c r="D464" i="76"/>
  <c r="F464" i="76"/>
  <c r="F453" i="76" s="1"/>
  <c r="G464" i="76"/>
  <c r="H464" i="76"/>
  <c r="I464" i="76"/>
  <c r="E464" i="76"/>
  <c r="J464" i="76"/>
  <c r="K464" i="76"/>
  <c r="E465" i="76"/>
  <c r="D467" i="76"/>
  <c r="D466" i="76" s="1"/>
  <c r="F467" i="76"/>
  <c r="F466" i="76" s="1"/>
  <c r="G467" i="76"/>
  <c r="E467" i="76" s="1"/>
  <c r="G466" i="76"/>
  <c r="E466" i="76" s="1"/>
  <c r="H467" i="76"/>
  <c r="H466" i="76" s="1"/>
  <c r="I467" i="76"/>
  <c r="I466" i="76"/>
  <c r="I430" i="76" s="1"/>
  <c r="J467" i="76"/>
  <c r="J466" i="76"/>
  <c r="K467" i="76"/>
  <c r="K466" i="76" s="1"/>
  <c r="E468" i="76"/>
  <c r="D470" i="76"/>
  <c r="D469" i="76" s="1"/>
  <c r="F470" i="76"/>
  <c r="G470" i="76"/>
  <c r="H470" i="76"/>
  <c r="I470" i="76"/>
  <c r="I469" i="76" s="1"/>
  <c r="J470" i="76"/>
  <c r="K470" i="76"/>
  <c r="K469" i="76" s="1"/>
  <c r="E471" i="76"/>
  <c r="D472" i="76"/>
  <c r="F472" i="76"/>
  <c r="E472" i="76" s="1"/>
  <c r="G472" i="76"/>
  <c r="G469" i="76" s="1"/>
  <c r="H472" i="76"/>
  <c r="I472" i="76"/>
  <c r="J472" i="76"/>
  <c r="J469" i="76" s="1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/>
  <c r="F478" i="76"/>
  <c r="F477" i="76" s="1"/>
  <c r="G478" i="76"/>
  <c r="H478" i="76"/>
  <c r="H477" i="76"/>
  <c r="I478" i="76"/>
  <c r="I477" i="76" s="1"/>
  <c r="J478" i="76"/>
  <c r="J477" i="76"/>
  <c r="K478" i="76"/>
  <c r="K477" i="76" s="1"/>
  <c r="E479" i="76"/>
  <c r="D482" i="76"/>
  <c r="F482" i="76"/>
  <c r="F481" i="76" s="1"/>
  <c r="F480" i="76" s="1"/>
  <c r="F549" i="76" s="1"/>
  <c r="G482" i="76"/>
  <c r="G481" i="76" s="1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E504" i="76" s="1"/>
  <c r="I504" i="76"/>
  <c r="J504" i="76"/>
  <c r="K504" i="76"/>
  <c r="E505" i="76"/>
  <c r="D506" i="76"/>
  <c r="F506" i="76"/>
  <c r="G506" i="76"/>
  <c r="H506" i="76"/>
  <c r="E506" i="76" s="1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I511" i="76"/>
  <c r="I510" i="76" s="1"/>
  <c r="J511" i="76"/>
  <c r="J510" i="76" s="1"/>
  <c r="K511" i="76"/>
  <c r="K510" i="76" s="1"/>
  <c r="K480" i="76" s="1"/>
  <c r="K549" i="76" s="1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G510" i="76" s="1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E534" i="76" s="1"/>
  <c r="J534" i="76"/>
  <c r="K534" i="76"/>
  <c r="E535" i="76"/>
  <c r="B29" i="4"/>
  <c r="E29" i="4"/>
  <c r="I431" i="76"/>
  <c r="K453" i="76"/>
  <c r="K310" i="76"/>
  <c r="G431" i="76"/>
  <c r="E132" i="76"/>
  <c r="E24" i="91"/>
  <c r="H13" i="97"/>
  <c r="D235" i="76"/>
  <c r="H165" i="76"/>
  <c r="E165" i="76" s="1"/>
  <c r="D90" i="76"/>
  <c r="F310" i="76"/>
  <c r="E310" i="76" s="1"/>
  <c r="G32" i="100"/>
  <c r="K481" i="76"/>
  <c r="F155" i="76"/>
  <c r="G261" i="76"/>
  <c r="D114" i="100"/>
  <c r="F27" i="100"/>
  <c r="H27" i="100" s="1"/>
  <c r="F25" i="100"/>
  <c r="H25" i="100"/>
  <c r="D24" i="100"/>
  <c r="F24" i="100" s="1"/>
  <c r="H24" i="100" s="1"/>
  <c r="F510" i="76"/>
  <c r="E311" i="76"/>
  <c r="J261" i="76"/>
  <c r="E270" i="76"/>
  <c r="J200" i="76"/>
  <c r="J176" i="76"/>
  <c r="J548" i="76" s="1"/>
  <c r="E91" i="76"/>
  <c r="F90" i="76"/>
  <c r="G409" i="76"/>
  <c r="H357" i="76"/>
  <c r="E24" i="100"/>
  <c r="E23" i="100"/>
  <c r="E22" i="100" s="1"/>
  <c r="H481" i="76"/>
  <c r="E496" i="76"/>
  <c r="J481" i="76"/>
  <c r="J480" i="76" s="1"/>
  <c r="J549" i="76"/>
  <c r="H453" i="76"/>
  <c r="H430" i="76" s="1"/>
  <c r="G165" i="76"/>
  <c r="F76" i="76"/>
  <c r="H24" i="76"/>
  <c r="H23" i="76" s="1"/>
  <c r="F235" i="76"/>
  <c r="F30" i="100"/>
  <c r="H30" i="100" s="1"/>
  <c r="E474" i="76"/>
  <c r="J235" i="76"/>
  <c r="E508" i="76"/>
  <c r="J453" i="76"/>
  <c r="E432" i="76"/>
  <c r="E364" i="76"/>
  <c r="E163" i="76"/>
  <c r="E134" i="76"/>
  <c r="D298" i="100"/>
  <c r="D269" i="100"/>
  <c r="D268" i="100"/>
  <c r="E327" i="76"/>
  <c r="H235" i="76"/>
  <c r="G155" i="76"/>
  <c r="E141" i="76"/>
  <c r="E103" i="76"/>
  <c r="F102" i="76"/>
  <c r="E137" i="76"/>
  <c r="I136" i="76"/>
  <c r="E136" i="76" s="1"/>
  <c r="E32" i="100"/>
  <c r="H469" i="76"/>
  <c r="E151" i="76"/>
  <c r="E42" i="76"/>
  <c r="E129" i="76"/>
  <c r="E525" i="76"/>
  <c r="H431" i="76"/>
  <c r="J390" i="76"/>
  <c r="F390" i="76"/>
  <c r="D329" i="76"/>
  <c r="G310" i="76"/>
  <c r="H76" i="76"/>
  <c r="E58" i="76"/>
  <c r="E166" i="76"/>
  <c r="E378" i="76"/>
  <c r="E482" i="76"/>
  <c r="E447" i="76"/>
  <c r="E387" i="76"/>
  <c r="E257" i="76"/>
  <c r="E174" i="76"/>
  <c r="E158" i="76"/>
  <c r="G390" i="76"/>
  <c r="F200" i="76"/>
  <c r="F176" i="76" s="1"/>
  <c r="I453" i="76"/>
  <c r="F431" i="76"/>
  <c r="F409" i="76"/>
  <c r="H310" i="76"/>
  <c r="E276" i="76"/>
  <c r="E178" i="76"/>
  <c r="D24" i="91"/>
  <c r="D201" i="100"/>
  <c r="F54" i="102"/>
  <c r="E42" i="102"/>
  <c r="G42" i="102" s="1"/>
  <c r="E24" i="102"/>
  <c r="G86" i="102"/>
  <c r="D221" i="111"/>
  <c r="D98" i="111"/>
  <c r="D233" i="111"/>
  <c r="D245" i="111"/>
  <c r="D244" i="111" s="1"/>
  <c r="D270" i="111"/>
  <c r="D30" i="111"/>
  <c r="D29" i="111" s="1"/>
  <c r="D292" i="111" s="1"/>
  <c r="D198" i="111"/>
  <c r="D13" i="106"/>
  <c r="D37" i="106"/>
  <c r="D31" i="106"/>
  <c r="D20" i="106"/>
  <c r="D10" i="106"/>
  <c r="E19" i="109"/>
  <c r="E17" i="109" s="1"/>
  <c r="E14" i="109" s="1"/>
  <c r="E10" i="109" s="1"/>
  <c r="K551" i="76" l="1"/>
  <c r="F548" i="76"/>
  <c r="J551" i="76"/>
  <c r="J550" i="76"/>
  <c r="E510" i="76"/>
  <c r="G480" i="76"/>
  <c r="G549" i="76" s="1"/>
  <c r="K176" i="76"/>
  <c r="K548" i="76" s="1"/>
  <c r="K550" i="76" s="1"/>
  <c r="H510" i="76"/>
  <c r="H480" i="76" s="1"/>
  <c r="J430" i="76"/>
  <c r="H409" i="76"/>
  <c r="E410" i="76"/>
  <c r="H177" i="76"/>
  <c r="F551" i="76"/>
  <c r="E454" i="76"/>
  <c r="E149" i="76"/>
  <c r="E330" i="76"/>
  <c r="F469" i="76"/>
  <c r="E469" i="76" s="1"/>
  <c r="E419" i="76"/>
  <c r="E413" i="76"/>
  <c r="K370" i="76"/>
  <c r="K235" i="76"/>
  <c r="E242" i="76"/>
  <c r="I200" i="76"/>
  <c r="E200" i="76" s="1"/>
  <c r="E162" i="76"/>
  <c r="K155" i="76"/>
  <c r="K147" i="76" s="1"/>
  <c r="K22" i="76" s="1"/>
  <c r="E33" i="76"/>
  <c r="E470" i="76"/>
  <c r="K357" i="76"/>
  <c r="E358" i="76"/>
  <c r="K329" i="76"/>
  <c r="D310" i="76"/>
  <c r="G234" i="76"/>
  <c r="J23" i="76"/>
  <c r="E375" i="76"/>
  <c r="D510" i="76"/>
  <c r="D481" i="76"/>
  <c r="D480" i="76" s="1"/>
  <c r="D549" i="76" s="1"/>
  <c r="D551" i="76" s="1"/>
  <c r="E478" i="76"/>
  <c r="G477" i="76"/>
  <c r="E477" i="76" s="1"/>
  <c r="G102" i="76"/>
  <c r="E102" i="76" s="1"/>
  <c r="F24" i="76"/>
  <c r="F147" i="76"/>
  <c r="E481" i="76"/>
  <c r="E511" i="76"/>
  <c r="I481" i="76"/>
  <c r="I480" i="76" s="1"/>
  <c r="I549" i="76" s="1"/>
  <c r="E351" i="76"/>
  <c r="E340" i="76"/>
  <c r="H329" i="76"/>
  <c r="E319" i="76"/>
  <c r="E262" i="76"/>
  <c r="J147" i="76"/>
  <c r="E153" i="76"/>
  <c r="G148" i="76"/>
  <c r="E110" i="76"/>
  <c r="G76" i="76"/>
  <c r="E76" i="76" s="1"/>
  <c r="E77" i="76"/>
  <c r="E55" i="76"/>
  <c r="I409" i="76"/>
  <c r="J370" i="76"/>
  <c r="E370" i="76" s="1"/>
  <c r="D357" i="76"/>
  <c r="I329" i="76"/>
  <c r="H155" i="76"/>
  <c r="E155" i="76" s="1"/>
  <c r="E99" i="76"/>
  <c r="J90" i="76"/>
  <c r="E90" i="76" s="1"/>
  <c r="E69" i="76"/>
  <c r="D157" i="100"/>
  <c r="D65" i="100"/>
  <c r="D42" i="100" s="1"/>
  <c r="D41" i="100" s="1"/>
  <c r="D320" i="100" s="1"/>
  <c r="E126" i="103"/>
  <c r="F133" i="102"/>
  <c r="E22" i="104"/>
  <c r="E21" i="104" s="1"/>
  <c r="E182" i="104" s="1"/>
  <c r="E126" i="105"/>
  <c r="J409" i="76"/>
  <c r="H390" i="76"/>
  <c r="E390" i="76" s="1"/>
  <c r="F357" i="76"/>
  <c r="E357" i="76" s="1"/>
  <c r="J329" i="76"/>
  <c r="J234" i="76" s="1"/>
  <c r="J233" i="76" s="1"/>
  <c r="F329" i="76"/>
  <c r="E255" i="76"/>
  <c r="K200" i="76"/>
  <c r="I176" i="76"/>
  <c r="I548" i="76" s="1"/>
  <c r="I550" i="76" s="1"/>
  <c r="F131" i="76"/>
  <c r="E131" i="76" s="1"/>
  <c r="E94" i="76"/>
  <c r="I76" i="76"/>
  <c r="I23" i="76" s="1"/>
  <c r="E48" i="76"/>
  <c r="G76" i="102"/>
  <c r="G98" i="102"/>
  <c r="E97" i="102"/>
  <c r="G97" i="102" s="1"/>
  <c r="D134" i="104"/>
  <c r="E406" i="105"/>
  <c r="E303" i="103"/>
  <c r="E320" i="103"/>
  <c r="D360" i="105"/>
  <c r="E42" i="106"/>
  <c r="K431" i="76"/>
  <c r="K430" i="76" s="1"/>
  <c r="I102" i="76"/>
  <c r="G22" i="101"/>
  <c r="H22" i="101" s="1"/>
  <c r="G30" i="101" s="1"/>
  <c r="H30" i="101" s="1"/>
  <c r="F24" i="102"/>
  <c r="E55" i="102"/>
  <c r="G55" i="102" s="1"/>
  <c r="F241" i="102"/>
  <c r="F261" i="102"/>
  <c r="E89" i="104"/>
  <c r="E88" i="104" s="1"/>
  <c r="E87" i="104" s="1"/>
  <c r="D193" i="105"/>
  <c r="D260" i="105"/>
  <c r="D343" i="105"/>
  <c r="F42" i="106"/>
  <c r="D175" i="103"/>
  <c r="D152" i="103" s="1"/>
  <c r="D151" i="103" s="1"/>
  <c r="E89" i="105"/>
  <c r="E22" i="105" s="1"/>
  <c r="E21" i="105" s="1"/>
  <c r="E457" i="105" s="1"/>
  <c r="E193" i="105"/>
  <c r="E192" i="105" s="1"/>
  <c r="E191" i="105" s="1"/>
  <c r="E459" i="105" s="1"/>
  <c r="G40" i="102"/>
  <c r="G92" i="102"/>
  <c r="F213" i="102"/>
  <c r="D126" i="103"/>
  <c r="D272" i="103"/>
  <c r="D303" i="103"/>
  <c r="D320" i="103"/>
  <c r="D21" i="104"/>
  <c r="D126" i="105"/>
  <c r="G108" i="102"/>
  <c r="G286" i="102" s="1"/>
  <c r="D23" i="100"/>
  <c r="F29" i="100"/>
  <c r="H29" i="100" s="1"/>
  <c r="D42" i="106"/>
  <c r="E431" i="76"/>
  <c r="E437" i="76"/>
  <c r="D431" i="76"/>
  <c r="D430" i="76" s="1"/>
  <c r="D409" i="76"/>
  <c r="K409" i="76"/>
  <c r="F261" i="76"/>
  <c r="F234" i="76" s="1"/>
  <c r="E300" i="76"/>
  <c r="E289" i="76"/>
  <c r="I261" i="76"/>
  <c r="D261" i="76"/>
  <c r="D234" i="76" s="1"/>
  <c r="D233" i="76" s="1"/>
  <c r="D536" i="76" s="1"/>
  <c r="K261" i="76"/>
  <c r="E253" i="76"/>
  <c r="E238" i="76"/>
  <c r="I235" i="76"/>
  <c r="E236" i="76"/>
  <c r="D102" i="76"/>
  <c r="D23" i="76" s="1"/>
  <c r="D22" i="76" s="1"/>
  <c r="D544" i="76" s="1"/>
  <c r="D192" i="105"/>
  <c r="D191" i="105" s="1"/>
  <c r="D459" i="105" s="1"/>
  <c r="D22" i="105"/>
  <c r="D21" i="105" s="1"/>
  <c r="D457" i="105" s="1"/>
  <c r="D89" i="104"/>
  <c r="D88" i="104" s="1"/>
  <c r="D87" i="104" s="1"/>
  <c r="D182" i="104" s="1"/>
  <c r="E183" i="104"/>
  <c r="E152" i="103"/>
  <c r="E151" i="103" s="1"/>
  <c r="E368" i="103" s="1"/>
  <c r="E379" i="103" s="1"/>
  <c r="E22" i="103"/>
  <c r="E21" i="103" s="1"/>
  <c r="D22" i="103"/>
  <c r="F108" i="102"/>
  <c r="D54" i="102"/>
  <c r="E75" i="102"/>
  <c r="G51" i="102"/>
  <c r="E23" i="102"/>
  <c r="D24" i="102"/>
  <c r="D23" i="102" s="1"/>
  <c r="D102" i="102" s="1"/>
  <c r="F23" i="102"/>
  <c r="F102" i="102" s="1"/>
  <c r="G24" i="102"/>
  <c r="H549" i="76" l="1"/>
  <c r="E480" i="76"/>
  <c r="J545" i="76"/>
  <c r="J536" i="76"/>
  <c r="K544" i="76"/>
  <c r="K224" i="76"/>
  <c r="D21" i="103"/>
  <c r="G147" i="76"/>
  <c r="E148" i="76"/>
  <c r="I551" i="76"/>
  <c r="E24" i="76"/>
  <c r="F23" i="76"/>
  <c r="F22" i="76" s="1"/>
  <c r="H176" i="76"/>
  <c r="E177" i="76"/>
  <c r="D550" i="76"/>
  <c r="E54" i="102"/>
  <c r="G54" i="102" s="1"/>
  <c r="H234" i="76"/>
  <c r="H233" i="76" s="1"/>
  <c r="E329" i="76"/>
  <c r="G430" i="76"/>
  <c r="G551" i="76"/>
  <c r="G550" i="76"/>
  <c r="F550" i="76"/>
  <c r="J22" i="76"/>
  <c r="F430" i="76"/>
  <c r="E430" i="76" s="1"/>
  <c r="F286" i="102"/>
  <c r="E409" i="76"/>
  <c r="E147" i="76"/>
  <c r="G23" i="76"/>
  <c r="G22" i="76" s="1"/>
  <c r="G233" i="76"/>
  <c r="H147" i="76"/>
  <c r="H22" i="76" s="1"/>
  <c r="D22" i="100"/>
  <c r="F23" i="100"/>
  <c r="H23" i="100" s="1"/>
  <c r="K234" i="76"/>
  <c r="K233" i="76" s="1"/>
  <c r="K536" i="76" s="1"/>
  <c r="I234" i="76"/>
  <c r="E261" i="76"/>
  <c r="D545" i="76"/>
  <c r="D547" i="76" s="1"/>
  <c r="E235" i="76"/>
  <c r="D224" i="76"/>
  <c r="D553" i="76" s="1"/>
  <c r="I22" i="76"/>
  <c r="E462" i="105"/>
  <c r="E455" i="105"/>
  <c r="D462" i="105"/>
  <c r="E454" i="105"/>
  <c r="D455" i="105"/>
  <c r="D454" i="105"/>
  <c r="D183" i="104"/>
  <c r="D367" i="103"/>
  <c r="D378" i="103" s="1"/>
  <c r="E367" i="103"/>
  <c r="E378" i="103" s="1"/>
  <c r="D368" i="103"/>
  <c r="D379" i="103" s="1"/>
  <c r="G75" i="102"/>
  <c r="E102" i="102"/>
  <c r="G102" i="102" s="1"/>
  <c r="G23" i="102"/>
  <c r="J553" i="76" l="1"/>
  <c r="E23" i="76"/>
  <c r="E234" i="76"/>
  <c r="K553" i="76"/>
  <c r="H224" i="76"/>
  <c r="H552" i="76" s="1"/>
  <c r="H544" i="76"/>
  <c r="H546" i="76" s="1"/>
  <c r="F233" i="76"/>
  <c r="F224" i="76"/>
  <c r="F544" i="76"/>
  <c r="G545" i="76"/>
  <c r="G547" i="76" s="1"/>
  <c r="G536" i="76"/>
  <c r="G544" i="76"/>
  <c r="G224" i="76"/>
  <c r="G552" i="76" s="1"/>
  <c r="J544" i="76"/>
  <c r="J224" i="76"/>
  <c r="J552" i="76" s="1"/>
  <c r="H536" i="76"/>
  <c r="H545" i="76"/>
  <c r="H548" i="76"/>
  <c r="E176" i="76"/>
  <c r="E549" i="76"/>
  <c r="D32" i="100"/>
  <c r="F32" i="100" s="1"/>
  <c r="H32" i="100" s="1"/>
  <c r="F22" i="100"/>
  <c r="H22" i="100" s="1"/>
  <c r="K545" i="76"/>
  <c r="K546" i="76" s="1"/>
  <c r="I233" i="76"/>
  <c r="I545" i="76" s="1"/>
  <c r="D546" i="76"/>
  <c r="K552" i="76"/>
  <c r="D552" i="76"/>
  <c r="I544" i="76"/>
  <c r="I224" i="76"/>
  <c r="E22" i="76"/>
  <c r="H550" i="76" l="1"/>
  <c r="E548" i="76"/>
  <c r="E550" i="76" s="1"/>
  <c r="J546" i="76"/>
  <c r="J547" i="76"/>
  <c r="E551" i="76"/>
  <c r="H547" i="76"/>
  <c r="H551" i="76"/>
  <c r="H553" i="76"/>
  <c r="G546" i="76"/>
  <c r="G553" i="76"/>
  <c r="F536" i="76"/>
  <c r="F553" i="76" s="1"/>
  <c r="F545" i="76"/>
  <c r="K547" i="76"/>
  <c r="I536" i="76"/>
  <c r="E233" i="76"/>
  <c r="E224" i="76"/>
  <c r="I547" i="76"/>
  <c r="E544" i="76"/>
  <c r="I546" i="76"/>
  <c r="F546" i="76" l="1"/>
  <c r="F547" i="76"/>
  <c r="E545" i="76"/>
  <c r="E536" i="76"/>
  <c r="E553" i="76" s="1"/>
  <c r="F552" i="76"/>
  <c r="I552" i="76"/>
  <c r="I553" i="76"/>
  <c r="E547" i="76"/>
  <c r="E546" i="76"/>
  <c r="E552" i="76"/>
</calcChain>
</file>

<file path=xl/sharedStrings.xml><?xml version="1.0" encoding="utf-8"?>
<sst xmlns="http://schemas.openxmlformats.org/spreadsheetml/2006/main" count="4143" uniqueCount="1873">
  <si>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</si>
  <si>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</si>
  <si>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</si>
  <si>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</si>
  <si>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</si>
  <si>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</si>
  <si>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</si>
  <si>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</si>
  <si>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</si>
  <si>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</si>
  <si>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</si>
  <si>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</si>
  <si>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</si>
  <si>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</si>
  <si>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</si>
  <si>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</si>
  <si>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</si>
  <si>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</si>
  <si>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</si>
  <si>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</si>
  <si>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</si>
  <si>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</si>
  <si>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</si>
  <si>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</si>
  <si>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</si>
  <si>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</si>
  <si>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</si>
  <si>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</si>
  <si>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</si>
  <si>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</si>
  <si>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</si>
  <si>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</si>
  <si>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</si>
  <si>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</si>
  <si>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</si>
  <si>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</si>
  <si>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</si>
  <si>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</si>
  <si>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</si>
  <si>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</si>
  <si>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</si>
  <si>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</si>
  <si>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</si>
  <si>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</si>
  <si>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</si>
  <si>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</si>
  <si>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</si>
  <si>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</si>
  <si>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</si>
  <si>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</si>
  <si>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</si>
  <si>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</si>
  <si>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</si>
  <si>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</si>
  <si>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</si>
  <si>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</si>
  <si>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</si>
  <si>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</si>
  <si>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</si>
  <si>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</si>
  <si>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</si>
  <si>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</si>
  <si>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</si>
  <si>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</si>
  <si>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</si>
  <si>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</si>
  <si>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</si>
  <si>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</si>
  <si>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</si>
  <si>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</si>
  <si>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</si>
  <si>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</si>
  <si>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</si>
  <si>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</si>
  <si>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</si>
  <si>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</si>
  <si>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</si>
  <si>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</si>
  <si>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</si>
  <si>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</si>
  <si>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</si>
  <si>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</si>
  <si>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</si>
  <si>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</si>
  <si>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</si>
  <si>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</si>
  <si>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</si>
  <si>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</si>
  <si>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</si>
  <si>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</si>
  <si>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</si>
  <si>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</si>
  <si>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</si>
  <si>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</si>
  <si>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</si>
  <si>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</si>
  <si>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</si>
  <si>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</si>
  <si>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</si>
  <si>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</si>
  <si>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</si>
  <si>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</si>
  <si>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</si>
  <si>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</si>
  <si>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</si>
  <si>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</si>
  <si>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</si>
  <si>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</si>
  <si>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</si>
  <si>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</si>
  <si>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</si>
  <si>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</si>
  <si>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</si>
  <si>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</si>
  <si>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</si>
  <si>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</si>
  <si>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</si>
  <si>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</si>
  <si>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</si>
  <si>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</si>
  <si>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</si>
  <si>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</si>
  <si>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</si>
  <si>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</si>
  <si>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</si>
  <si>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</si>
  <si>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</si>
  <si>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</si>
  <si>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</si>
  <si>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</si>
  <si>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</si>
  <si>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</si>
  <si>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</si>
  <si>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</si>
  <si>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</si>
  <si>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</si>
  <si>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</si>
  <si>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</si>
  <si>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</si>
  <si>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</si>
  <si>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</si>
  <si>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</si>
  <si>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</si>
  <si>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</si>
  <si>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</si>
  <si>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</si>
  <si>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</si>
  <si>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</si>
  <si>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</si>
  <si>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</si>
  <si>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</si>
  <si>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</si>
  <si>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</si>
  <si>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</si>
  <si>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</si>
  <si>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</si>
  <si>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</si>
  <si>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</si>
  <si>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</si>
  <si>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</si>
  <si>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</si>
  <si>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</si>
  <si>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</si>
  <si>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</si>
  <si>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</si>
  <si>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</si>
  <si>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</si>
  <si>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</si>
  <si>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</si>
  <si>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</si>
  <si>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</si>
  <si>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</si>
  <si>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</si>
  <si>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</si>
  <si>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</si>
  <si>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</si>
  <si>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</si>
  <si>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</si>
  <si>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</si>
  <si>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</si>
  <si>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</si>
  <si>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</si>
  <si>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</si>
  <si>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</si>
  <si>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</si>
  <si>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</si>
  <si>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</si>
  <si>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</si>
  <si>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</si>
  <si>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</si>
  <si>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</si>
  <si>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</si>
  <si>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</si>
  <si>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</si>
  <si>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</si>
  <si>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</si>
  <si>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</si>
  <si>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</si>
  <si>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</si>
  <si>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</si>
  <si>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</si>
  <si>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</si>
  <si>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</si>
  <si>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</si>
  <si>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</si>
  <si>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</si>
  <si>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</si>
  <si>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</si>
  <si>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</si>
  <si>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</si>
  <si>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</si>
  <si>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</si>
  <si>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</si>
  <si>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</si>
  <si>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</si>
  <si>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</si>
  <si>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</si>
  <si>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</si>
  <si>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</si>
  <si>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</si>
  <si>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</si>
  <si>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</si>
  <si>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</si>
  <si>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</si>
  <si>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</si>
  <si>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</si>
  <si>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</si>
  <si>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</si>
  <si>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</si>
  <si>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</si>
  <si>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</si>
  <si>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</si>
  <si>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</si>
  <si>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</si>
  <si>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</si>
  <si>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</si>
  <si>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</si>
  <si>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</si>
  <si>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</si>
  <si>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</si>
  <si>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</si>
  <si>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</si>
  <si>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</si>
  <si>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</si>
  <si>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</si>
  <si>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</si>
  <si>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</si>
  <si>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</si>
  <si>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</si>
  <si>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</si>
  <si>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</si>
  <si>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</si>
  <si>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</si>
  <si>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</si>
  <si>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</si>
  <si>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</si>
  <si>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</si>
  <si>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</si>
  <si>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</si>
  <si>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</si>
  <si>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</si>
  <si>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</si>
  <si>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</si>
  <si>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</si>
  <si>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</si>
  <si>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</si>
  <si>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</si>
  <si>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</si>
  <si>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</si>
  <si>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</si>
  <si>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</si>
  <si>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</si>
  <si>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</si>
  <si>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</si>
  <si>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</si>
  <si>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</si>
  <si>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</si>
  <si>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</si>
  <si>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</si>
  <si>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</si>
  <si>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</si>
  <si>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</si>
  <si>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</si>
  <si>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</si>
  <si>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</si>
  <si>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</si>
  <si>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</si>
  <si>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</si>
  <si>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</si>
  <si>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</si>
  <si>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</si>
  <si>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</si>
  <si>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</si>
  <si>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</si>
  <si>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</si>
  <si>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</si>
  <si>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</si>
  <si>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</si>
  <si>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</si>
  <si>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</si>
  <si>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</si>
  <si>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</si>
  <si>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</si>
  <si>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</si>
  <si>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</si>
  <si>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</si>
  <si>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</si>
  <si>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</si>
  <si>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</si>
  <si>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</si>
  <si>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</si>
  <si>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</si>
  <si>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</si>
  <si>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</si>
  <si>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</si>
  <si>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</si>
  <si>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</si>
  <si>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</si>
  <si>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</si>
  <si>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</si>
  <si>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</si>
  <si>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</si>
  <si>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</si>
  <si>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</si>
  <si>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</si>
  <si>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</si>
  <si>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</si>
  <si>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</si>
  <si>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</si>
  <si>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</si>
  <si>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</si>
  <si>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</si>
  <si>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</si>
  <si>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</si>
  <si>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</si>
  <si>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</si>
  <si>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</si>
  <si>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</si>
  <si>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</si>
  <si>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</si>
  <si>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</si>
  <si>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</si>
  <si>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</si>
  <si>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</si>
  <si>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</si>
  <si>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</si>
  <si>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</si>
  <si>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</si>
  <si>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</si>
  <si>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</si>
  <si>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</si>
  <si>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</si>
  <si>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</si>
  <si>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</si>
  <si>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</si>
  <si>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</si>
  <si>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</si>
  <si>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</si>
  <si>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</si>
  <si>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</si>
  <si>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</si>
  <si>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</si>
  <si>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</si>
  <si>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</si>
  <si>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</si>
  <si>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</si>
  <si>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</si>
  <si>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</si>
  <si>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</si>
  <si>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</si>
  <si>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</si>
  <si>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</si>
  <si>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</si>
  <si>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</si>
  <si>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</si>
  <si>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</si>
  <si>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</si>
  <si>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</si>
  <si>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</si>
  <si>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</si>
  <si>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</si>
  <si>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</si>
  <si>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</si>
  <si>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</si>
  <si>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</si>
  <si>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</si>
  <si>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</si>
  <si>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</si>
  <si>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</si>
  <si>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</si>
  <si>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</si>
  <si>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</si>
  <si>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</si>
  <si>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</si>
  <si>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</si>
  <si>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</si>
  <si>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</si>
  <si>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</si>
  <si>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</si>
  <si>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</si>
  <si>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</si>
  <si>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</si>
  <si>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</si>
  <si>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</si>
  <si>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</si>
  <si>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</si>
  <si>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</si>
  <si>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</si>
  <si>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</si>
  <si>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</si>
  <si>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</si>
  <si>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</si>
  <si>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</si>
  <si>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</si>
  <si>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</si>
  <si>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</si>
  <si>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</si>
  <si>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</si>
  <si>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</si>
  <si>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</si>
  <si>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</si>
  <si>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</si>
  <si>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</si>
  <si>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</si>
  <si>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</si>
  <si>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</si>
  <si>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</si>
  <si>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</si>
  <si>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</si>
  <si>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</si>
  <si>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</si>
  <si>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</si>
  <si>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</si>
  <si>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</si>
  <si>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</si>
  <si>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</si>
  <si>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</si>
  <si>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</si>
  <si>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</si>
  <si>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</si>
  <si>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</si>
  <si>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</si>
  <si>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</si>
  <si>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</si>
  <si>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</si>
  <si>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</si>
  <si>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</si>
  <si>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</si>
  <si>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</si>
  <si>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</si>
  <si>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</si>
  <si>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</si>
  <si>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</si>
  <si>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</si>
  <si>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</si>
  <si>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</si>
  <si>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</si>
  <si>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</si>
  <si>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</si>
  <si>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</si>
  <si>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</si>
  <si>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</si>
  <si>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</si>
  <si>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</si>
  <si>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</si>
  <si>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</si>
  <si>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</si>
  <si>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</si>
  <si>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</si>
  <si>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</si>
  <si>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</si>
  <si>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</si>
  <si>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</si>
  <si>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</si>
  <si>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</si>
  <si>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</si>
  <si>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</si>
  <si>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</si>
  <si>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</si>
  <si>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</si>
  <si>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</si>
  <si>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</si>
  <si>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</si>
  <si>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</si>
  <si>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</si>
  <si>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</si>
  <si>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</si>
  <si>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</si>
  <si>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</si>
  <si>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</si>
  <si>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</si>
  <si>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</si>
  <si>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</si>
  <si>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</si>
  <si>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</si>
  <si>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</si>
  <si>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</si>
  <si>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</si>
  <si>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</si>
  <si>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</si>
  <si>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</si>
  <si>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</si>
  <si>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</si>
  <si>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</si>
  <si>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</si>
  <si>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</si>
  <si>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</si>
  <si>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</si>
  <si>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</si>
  <si>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</si>
  <si>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</si>
  <si>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</si>
  <si>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</si>
  <si>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</si>
  <si>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</si>
  <si>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</si>
  <si>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</si>
  <si>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</si>
  <si>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</si>
  <si>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</si>
  <si>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</si>
  <si>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</si>
  <si>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</si>
  <si>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</si>
  <si>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</si>
  <si>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</si>
  <si>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</si>
  <si>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</si>
  <si>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</si>
  <si>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</si>
  <si>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</si>
  <si>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</si>
  <si>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</si>
  <si>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</si>
  <si>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</si>
  <si>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</si>
  <si>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</si>
  <si>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</si>
  <si>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</si>
  <si>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</si>
  <si>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</si>
  <si>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</si>
  <si>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</si>
  <si>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</si>
  <si>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</si>
  <si>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</si>
  <si>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</si>
  <si>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</si>
  <si>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</si>
  <si>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</si>
  <si>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</si>
  <si>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</si>
  <si>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</si>
  <si>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</si>
  <si>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</si>
  <si>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</si>
  <si>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</si>
  <si>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</si>
  <si>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</si>
  <si>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</si>
  <si>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</si>
  <si>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</si>
  <si>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</si>
  <si>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</si>
  <si>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</si>
  <si>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</si>
  <si>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</si>
  <si>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</si>
  <si>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</si>
  <si>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</si>
  <si>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</si>
  <si>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</si>
  <si>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</si>
  <si>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</si>
  <si>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</si>
  <si>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</si>
  <si>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</si>
  <si>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</si>
  <si>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</si>
  <si>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</si>
  <si>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</si>
  <si>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</si>
  <si>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</si>
  <si>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</si>
  <si>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</si>
  <si>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</si>
  <si>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</si>
  <si>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</si>
  <si>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</si>
  <si>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</si>
  <si>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</si>
  <si>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</si>
  <si>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</si>
  <si>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</si>
  <si>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</si>
  <si>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</si>
  <si>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</si>
  <si>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</si>
  <si>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</si>
  <si>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</si>
  <si>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</si>
  <si>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</si>
  <si>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</si>
  <si>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</si>
  <si>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</si>
  <si>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</si>
  <si>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</si>
  <si>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</si>
  <si>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</si>
  <si>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</si>
  <si>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</si>
  <si>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</si>
  <si>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</si>
  <si>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</si>
  <si>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</si>
  <si>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</si>
  <si>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</si>
  <si>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</si>
  <si>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</si>
  <si>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</si>
  <si>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</si>
  <si>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</si>
  <si>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</si>
  <si>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</si>
  <si>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</si>
  <si>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</si>
  <si>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</si>
  <si>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</si>
  <si>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</si>
  <si>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</si>
  <si>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</si>
  <si>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</si>
  <si>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</si>
  <si>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</si>
  <si>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</si>
  <si>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</si>
  <si>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</si>
  <si>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</si>
  <si>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</si>
  <si>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</si>
  <si>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</si>
  <si>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</si>
  <si>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</si>
  <si>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</si>
  <si>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</si>
  <si>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</si>
  <si>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</si>
  <si>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</si>
  <si>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</si>
  <si>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</si>
  <si>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</si>
  <si>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</si>
  <si>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</si>
  <si>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</si>
  <si>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</si>
  <si>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</si>
  <si>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</si>
  <si>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</si>
  <si>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</si>
  <si>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</si>
  <si>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</si>
  <si>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</si>
  <si>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</si>
  <si>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</si>
  <si>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</si>
  <si>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</si>
  <si>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</si>
  <si>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</si>
  <si>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</si>
  <si>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</si>
  <si>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</si>
  <si>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</si>
  <si>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</si>
  <si>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</si>
  <si>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</si>
  <si>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</si>
  <si>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</si>
  <si>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</si>
  <si>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</si>
  <si>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</si>
  <si>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</si>
  <si>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</si>
  <si>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</si>
  <si>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</si>
  <si>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</si>
  <si>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</si>
  <si>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</si>
  <si>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</si>
  <si>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</si>
  <si>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</si>
  <si>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</si>
  <si>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</si>
  <si>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</si>
  <si>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</si>
  <si>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</si>
  <si>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</si>
  <si>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</si>
  <si>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</si>
  <si>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</si>
  <si>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</si>
  <si>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</si>
  <si>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</si>
  <si>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</si>
  <si>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</si>
  <si>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</si>
  <si>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</si>
  <si>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</si>
  <si>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</si>
  <si>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</si>
  <si>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</si>
  <si>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</si>
  <si>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</si>
  <si>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</si>
  <si>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</si>
  <si>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</si>
  <si>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</si>
  <si>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</si>
  <si>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</si>
  <si>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</si>
  <si>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</si>
  <si>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</si>
  <si>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</si>
  <si>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</si>
  <si>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</si>
  <si>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</si>
  <si>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</si>
  <si>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</si>
  <si>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</si>
  <si>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</si>
  <si>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</si>
  <si>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</si>
  <si>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</si>
  <si>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</si>
  <si>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</si>
  <si>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</si>
  <si>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</si>
  <si>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</si>
  <si>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</si>
  <si>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</si>
  <si>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</si>
  <si>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</si>
  <si>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</si>
  <si>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</si>
  <si>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</si>
  <si>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</si>
  <si>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</si>
  <si>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</si>
  <si>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</si>
  <si>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</si>
  <si>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</si>
  <si>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</si>
  <si>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</si>
  <si>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</si>
  <si>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</si>
  <si>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</si>
  <si>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</si>
  <si>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</si>
  <si>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</si>
  <si>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</si>
  <si>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</si>
  <si>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</si>
  <si>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</si>
  <si>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</si>
  <si>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</si>
  <si>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</si>
  <si>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</si>
  <si>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</si>
  <si>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</si>
  <si>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</si>
  <si>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</si>
  <si>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</si>
  <si>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</si>
  <si>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</si>
  <si>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</si>
  <si>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</si>
  <si>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</si>
  <si>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</si>
  <si>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</si>
  <si>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</si>
  <si>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</si>
  <si>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</si>
  <si>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</si>
  <si>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</si>
  <si>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</si>
  <si>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</si>
  <si>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</si>
  <si>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</si>
  <si>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</si>
  <si>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</si>
  <si>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</si>
  <si>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</si>
  <si>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</si>
  <si>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</si>
  <si>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</si>
  <si>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</si>
  <si>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</si>
  <si>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</si>
  <si>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</si>
  <si>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</si>
  <si>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</si>
  <si>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</si>
  <si>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</si>
  <si>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</si>
  <si>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</si>
  <si>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</si>
  <si>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</si>
  <si>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</si>
  <si>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</si>
  <si>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</si>
  <si>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</si>
  <si>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</si>
  <si>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</si>
  <si>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</si>
  <si>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</si>
  <si>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</si>
  <si>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</si>
  <si>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</si>
  <si>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</si>
  <si>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</si>
  <si>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</si>
  <si>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</si>
  <si>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</si>
  <si>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</si>
  <si>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</si>
  <si>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</si>
  <si>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</si>
  <si>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</si>
  <si>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</si>
  <si>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</si>
  <si>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</si>
  <si>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</si>
  <si>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</si>
  <si>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</si>
  <si>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</si>
  <si>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</si>
  <si>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</si>
  <si>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</si>
  <si>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</si>
  <si>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</si>
  <si>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</si>
  <si>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</si>
  <si>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</si>
  <si>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</si>
  <si>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</si>
  <si>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</si>
  <si>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</si>
  <si>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</si>
  <si>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</si>
  <si>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</si>
  <si>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</si>
  <si>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</si>
  <si>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</si>
  <si>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</si>
  <si>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</si>
  <si>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</si>
  <si>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</si>
  <si>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</si>
  <si>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</si>
  <si>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</si>
  <si>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</si>
  <si>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</si>
  <si>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</si>
  <si>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</si>
  <si>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</si>
  <si>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</si>
  <si>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</si>
  <si>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</si>
  <si>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</si>
  <si>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</si>
  <si>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</si>
  <si>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</si>
  <si>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</si>
  <si>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</si>
  <si>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</si>
  <si>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</si>
  <si>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</si>
  <si>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</si>
  <si>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</si>
  <si>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</si>
  <si>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</si>
  <si>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</si>
  <si>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</si>
  <si>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</si>
  <si>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</si>
  <si>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</si>
  <si>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</si>
  <si>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</si>
  <si>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</si>
  <si>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</si>
  <si>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</si>
  <si>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</si>
  <si>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</si>
  <si>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</si>
  <si>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</si>
  <si>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</si>
  <si>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</si>
  <si>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</si>
  <si>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</si>
  <si>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</si>
  <si>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</si>
  <si>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</si>
  <si>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</si>
  <si>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</si>
  <si>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</si>
  <si>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</si>
  <si>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</si>
  <si>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</si>
  <si>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</si>
  <si>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</si>
  <si>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</si>
  <si>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</si>
  <si>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</si>
  <si>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</si>
  <si>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</si>
  <si>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</si>
  <si>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</si>
  <si>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</si>
  <si>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</si>
  <si>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</si>
  <si>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</si>
  <si>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</si>
  <si>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</si>
  <si>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</si>
  <si>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</si>
  <si>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</si>
  <si>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</si>
  <si>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</si>
  <si>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</si>
  <si>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</si>
  <si>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</si>
  <si>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</si>
  <si>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</si>
  <si>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</si>
  <si>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</si>
  <si>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</si>
  <si>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</si>
  <si>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</si>
  <si>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</si>
  <si>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</si>
  <si>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</si>
  <si>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</si>
  <si>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</si>
  <si>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</si>
  <si>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</si>
  <si>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</si>
  <si>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</si>
  <si>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</si>
  <si>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</si>
  <si>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</si>
  <si>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</si>
  <si>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</si>
  <si>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</si>
  <si>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</si>
  <si>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</si>
  <si>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</si>
  <si>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</si>
  <si>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</si>
  <si>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</si>
  <si>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</si>
  <si>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</si>
  <si>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</si>
  <si>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</si>
  <si>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</si>
  <si>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</si>
  <si>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</si>
  <si>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</si>
  <si>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</si>
  <si>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</si>
  <si>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</si>
  <si>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</si>
  <si>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</si>
  <si>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</si>
  <si>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</si>
  <si>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</si>
  <si>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</si>
  <si>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</si>
  <si>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</si>
  <si>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</si>
  <si>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</si>
  <si>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</si>
  <si>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</si>
  <si>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</si>
  <si>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</si>
  <si>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</si>
  <si>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</si>
  <si>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</si>
  <si>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</si>
  <si>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</si>
  <si>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</si>
  <si>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</si>
  <si>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</si>
  <si>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</si>
  <si>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</si>
  <si>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</si>
  <si>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</si>
  <si>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</si>
  <si>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</si>
  <si>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</si>
  <si>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</si>
  <si>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</si>
  <si>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</si>
  <si>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</si>
  <si>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</si>
  <si>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</si>
  <si>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</si>
  <si>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</si>
  <si>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</si>
  <si>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</si>
  <si>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</si>
  <si>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</si>
  <si>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</si>
  <si>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</si>
  <si>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</si>
  <si>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</si>
  <si>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</si>
  <si>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</si>
  <si>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</si>
  <si>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</si>
  <si>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</si>
  <si>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</si>
  <si>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</si>
  <si>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</si>
  <si>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</si>
  <si>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</si>
  <si>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</si>
  <si>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</si>
  <si>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</si>
  <si>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</si>
  <si>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</si>
  <si>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</si>
  <si>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</si>
  <si>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</si>
  <si>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</si>
  <si>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</si>
  <si>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</si>
  <si>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</si>
  <si>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</si>
  <si>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</si>
  <si>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</si>
  <si>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</si>
  <si>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</si>
  <si>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</si>
  <si>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</si>
  <si>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</si>
  <si>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</si>
  <si>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</si>
  <si>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</si>
  <si>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</si>
  <si>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</si>
  <si>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</si>
  <si>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</si>
  <si>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</si>
  <si>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</si>
  <si>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</si>
  <si>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</si>
  <si>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</si>
  <si>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</si>
  <si>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</si>
  <si>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</si>
  <si>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</si>
  <si>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</si>
  <si>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</si>
  <si>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</si>
  <si>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</si>
  <si>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</si>
  <si>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</si>
  <si>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</si>
  <si>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</si>
  <si>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</si>
  <si>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</si>
  <si>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</si>
  <si>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</si>
  <si>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</si>
  <si>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</si>
  <si>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</si>
  <si>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</si>
  <si>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</si>
  <si>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</si>
  <si>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</si>
  <si>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</si>
  <si>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</si>
  <si>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</si>
  <si>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</si>
  <si>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</si>
  <si>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</si>
  <si>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</si>
  <si>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</si>
  <si>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</si>
  <si>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</si>
  <si>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</si>
  <si>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</si>
  <si>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</si>
  <si>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</si>
  <si>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</si>
  <si>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</si>
  <si>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</si>
  <si>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</si>
  <si>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</si>
  <si>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</si>
  <si>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</si>
  <si>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</si>
  <si>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</si>
  <si>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</si>
  <si>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</si>
  <si>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</si>
  <si>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</si>
  <si>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</si>
  <si>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</si>
  <si>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</si>
  <si>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</si>
  <si>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</si>
  <si>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</si>
  <si>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</si>
  <si>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</si>
  <si>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</si>
  <si>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</si>
  <si>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</si>
  <si>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</si>
  <si>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</si>
  <si>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</si>
  <si>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</si>
  <si>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</si>
  <si>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</si>
  <si>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</si>
  <si>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</si>
  <si>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</si>
  <si>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</si>
  <si>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</si>
  <si>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</si>
  <si>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</si>
  <si>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</si>
  <si>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</si>
  <si>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</si>
  <si>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</si>
  <si>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</si>
  <si>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</si>
  <si>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</si>
  <si>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</si>
  <si>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</si>
  <si>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</si>
  <si>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</si>
  <si>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</si>
  <si>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</si>
  <si>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</si>
  <si>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</si>
  <si>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</si>
  <si>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</si>
  <si>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</si>
  <si>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</si>
  <si>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</si>
  <si>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</si>
  <si>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</si>
  <si>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</si>
  <si>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</si>
  <si>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</si>
  <si>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</si>
  <si>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</si>
  <si>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</si>
  <si>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</si>
  <si>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</si>
  <si>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</si>
  <si>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</si>
  <si>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</si>
  <si>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</si>
  <si>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</si>
  <si>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</si>
  <si>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</si>
  <si>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</si>
  <si>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</si>
  <si>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</si>
  <si>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</si>
  <si>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</si>
  <si>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</si>
  <si>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</si>
  <si>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</si>
  <si>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</si>
  <si>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</si>
  <si>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</si>
  <si>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</si>
  <si>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</si>
  <si>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</si>
  <si>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</si>
  <si>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</si>
  <si>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</si>
  <si>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</si>
  <si>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</si>
  <si>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</si>
  <si>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</si>
  <si>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</si>
  <si>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</si>
  <si>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</si>
  <si>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</si>
  <si>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</si>
  <si>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</si>
  <si>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</si>
  <si>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</si>
  <si>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</si>
  <si>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</si>
  <si>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</si>
  <si>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</si>
  <si>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</si>
  <si>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</si>
  <si>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</si>
  <si>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</si>
  <si>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</si>
  <si>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</si>
  <si>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</si>
  <si>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</si>
  <si>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</si>
  <si>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</si>
  <si>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</si>
  <si>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</si>
  <si>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</si>
  <si>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</si>
  <si>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</si>
  <si>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</si>
  <si>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</si>
  <si>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</si>
  <si>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</si>
  <si>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</si>
  <si>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</si>
  <si>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</si>
  <si>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</si>
  <si>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</si>
  <si>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</si>
  <si>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</si>
  <si>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</si>
  <si>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</si>
  <si>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</si>
  <si>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</si>
  <si>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</si>
  <si>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</si>
  <si>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</si>
  <si>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</si>
  <si>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</si>
  <si>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</si>
  <si>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</si>
  <si>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</si>
  <si>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</si>
  <si>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</si>
  <si>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</si>
  <si>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</si>
  <si>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</si>
  <si>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</si>
  <si>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</si>
  <si>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</si>
  <si>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</si>
  <si>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</si>
  <si>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</si>
  <si>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</si>
  <si>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</si>
  <si>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</si>
  <si>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</si>
  <si>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</si>
  <si>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</si>
  <si>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</si>
  <si>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</si>
  <si>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</si>
  <si>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</si>
  <si>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</si>
  <si>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</si>
  <si>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</si>
  <si>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</si>
  <si>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</si>
  <si>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</si>
  <si>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</si>
  <si>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</si>
  <si>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</si>
  <si>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</si>
  <si>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</si>
  <si>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</si>
  <si>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</si>
  <si>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</si>
  <si>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</si>
  <si>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</si>
  <si>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</si>
  <si>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</si>
  <si>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</si>
  <si>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</si>
  <si>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</si>
  <si>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</si>
  <si>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</si>
  <si>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</si>
  <si>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</si>
  <si>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</si>
  <si>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</si>
  <si>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</si>
  <si>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</si>
  <si>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</si>
  <si>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</si>
  <si>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</si>
  <si>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</si>
  <si>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</si>
  <si>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</si>
  <si>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</si>
  <si>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</si>
  <si>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</si>
  <si>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</si>
  <si>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</si>
  <si>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</si>
  <si>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</si>
  <si>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</si>
  <si>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</si>
  <si>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</si>
  <si>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</si>
  <si>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</si>
  <si>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</si>
  <si>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</si>
  <si>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</si>
  <si>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</si>
  <si>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</si>
  <si>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</si>
  <si>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</si>
  <si>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</si>
  <si>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</si>
  <si>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</si>
  <si>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</si>
  <si>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</si>
  <si>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</si>
  <si>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</si>
  <si>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</si>
  <si>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</si>
  <si>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</si>
  <si>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</si>
  <si>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</si>
  <si>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</si>
  <si>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</si>
  <si>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</si>
  <si>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</si>
  <si>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</si>
  <si>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</si>
  <si>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</si>
  <si>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</si>
  <si>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</si>
  <si>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</si>
  <si>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</si>
  <si>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</si>
  <si>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</si>
  <si>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</si>
  <si>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</si>
  <si>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</si>
  <si>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</si>
  <si>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</si>
  <si>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</si>
  <si>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</si>
  <si>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</si>
  <si>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</si>
  <si>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</si>
  <si>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</si>
  <si>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</si>
  <si>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</si>
  <si>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</si>
  <si>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</si>
  <si>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</si>
  <si>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</si>
  <si>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</si>
  <si>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</si>
  <si>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</si>
  <si>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</si>
  <si>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</si>
  <si>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</si>
  <si>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</si>
  <si>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</si>
  <si>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</si>
  <si>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</si>
  <si>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</si>
  <si>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</si>
  <si>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</si>
  <si>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</si>
  <si>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</si>
  <si>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</si>
  <si>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</si>
  <si>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</si>
  <si>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</si>
  <si>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</si>
  <si>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</si>
  <si>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</si>
  <si>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</si>
  <si>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</si>
  <si>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</si>
  <si>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</si>
  <si>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</si>
  <si>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</si>
  <si>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</si>
  <si>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</si>
  <si>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</si>
  <si>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</si>
  <si>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</si>
  <si>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</si>
  <si>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</si>
  <si>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</si>
  <si>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</si>
  <si>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</si>
  <si>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</si>
  <si>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</si>
  <si>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</si>
  <si>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</si>
  <si>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</si>
  <si>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</si>
  <si>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</si>
  <si>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</si>
  <si>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</si>
  <si>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</si>
  <si>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</si>
  <si>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</si>
  <si>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</si>
  <si>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</si>
  <si>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</si>
  <si>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</si>
  <si>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</si>
  <si>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</si>
  <si>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</si>
  <si>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</si>
  <si>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</si>
  <si>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</si>
  <si>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</si>
  <si>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</si>
  <si>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</si>
  <si>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</si>
  <si>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</si>
  <si>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</si>
  <si>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</si>
  <si>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</si>
  <si>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</si>
  <si>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</si>
  <si>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</si>
  <si>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</si>
  <si>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</si>
  <si>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</si>
  <si>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</si>
  <si>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</si>
  <si>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</si>
  <si>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</si>
  <si>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</si>
  <si>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</si>
  <si>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</si>
  <si>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</si>
  <si>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</si>
  <si>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</si>
  <si>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</si>
  <si>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</si>
  <si>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</si>
  <si>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</si>
  <si>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</si>
  <si>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</si>
  <si>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</si>
  <si>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</si>
  <si>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</si>
  <si>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</si>
  <si>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</si>
  <si>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</si>
  <si>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</si>
  <si>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</si>
  <si>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</si>
  <si>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</si>
  <si>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</si>
  <si>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</si>
  <si>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</si>
  <si>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</si>
  <si>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</si>
  <si>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</si>
  <si>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</si>
  <si>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</si>
  <si>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</si>
  <si>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</si>
  <si>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</si>
  <si>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</si>
  <si>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</si>
  <si>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</si>
  <si>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</si>
  <si>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</si>
  <si>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</si>
  <si>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</si>
  <si>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</si>
  <si>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</si>
  <si>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</si>
  <si>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</si>
  <si>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</si>
  <si>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</si>
  <si>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</si>
  <si>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</si>
  <si>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</si>
  <si>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</si>
  <si>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</si>
  <si>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</si>
  <si>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</si>
  <si>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</si>
  <si>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</si>
  <si>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</si>
  <si>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</si>
  <si>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</si>
  <si>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</si>
  <si>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</si>
  <si>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</si>
  <si>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</si>
  <si>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</si>
  <si>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</si>
  <si>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</si>
  <si>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</si>
  <si>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</si>
  <si>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</si>
  <si>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</si>
  <si>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</si>
  <si>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</si>
  <si>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</si>
  <si>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</si>
  <si>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</si>
  <si>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</si>
  <si>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</si>
  <si>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</si>
  <si>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</si>
  <si>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</si>
  <si>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</si>
  <si>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</si>
  <si>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</si>
  <si>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</si>
  <si>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</si>
  <si>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</si>
  <si>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</si>
  <si>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</si>
  <si>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</si>
  <si>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</si>
  <si>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</si>
  <si>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</si>
  <si>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</si>
  <si>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</si>
  <si>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</si>
  <si>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</si>
  <si>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</si>
  <si>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</si>
  <si>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</si>
  <si>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</si>
  <si>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</si>
  <si>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</si>
  <si>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</si>
  <si>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</si>
  <si>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</si>
  <si>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</si>
  <si>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</si>
  <si>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</si>
  <si>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</si>
  <si>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</si>
  <si>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</si>
  <si>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</si>
  <si>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</si>
  <si>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</si>
  <si>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</si>
  <si>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</si>
  <si>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</si>
  <si>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</si>
  <si>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</si>
  <si>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</si>
  <si>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</si>
  <si>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</si>
  <si>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</si>
  <si>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</si>
  <si>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</si>
  <si>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</si>
  <si>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</si>
  <si>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</si>
  <si>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</si>
  <si>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</si>
  <si>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</si>
  <si>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</si>
  <si>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</si>
  <si>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</si>
  <si>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</si>
  <si>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</si>
  <si>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</si>
  <si>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</si>
  <si>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</si>
  <si>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</si>
  <si>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</si>
  <si>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</si>
  <si>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</si>
  <si>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</si>
  <si>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</si>
  <si>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</si>
  <si>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</si>
  <si>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</si>
  <si>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</si>
  <si>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</si>
  <si>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</si>
  <si>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</si>
  <si>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</si>
  <si>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</si>
  <si>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</si>
  <si>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</si>
  <si>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</si>
  <si>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</si>
  <si>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</si>
  <si>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</si>
  <si>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</si>
  <si>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</si>
  <si>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</si>
  <si>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</si>
  <si>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</si>
  <si>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</si>
  <si>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</si>
  <si>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</si>
  <si>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</si>
  <si>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</si>
  <si>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</si>
  <si>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</si>
  <si>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</si>
  <si>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</si>
  <si>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</si>
  <si>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</si>
  <si>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</si>
  <si>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</si>
  <si>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</si>
  <si>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</si>
  <si>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</si>
  <si>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</si>
  <si>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</si>
  <si>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</si>
  <si>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</si>
  <si>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</si>
  <si>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</si>
  <si>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</si>
  <si>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</si>
  <si>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</si>
  <si>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</si>
  <si>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</si>
  <si>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</si>
  <si>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</si>
  <si>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</si>
  <si>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</si>
  <si>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</si>
  <si>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</si>
  <si>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</si>
  <si>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</si>
  <si>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</si>
  <si>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</si>
  <si>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</si>
  <si>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</si>
  <si>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</si>
  <si>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</si>
  <si>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</si>
  <si>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</si>
  <si>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</si>
  <si>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</si>
  <si>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</si>
  <si>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</si>
  <si>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</si>
  <si>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</si>
  <si>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</si>
  <si>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</si>
  <si>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</si>
  <si>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</si>
  <si>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</si>
  <si>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</si>
  <si>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</si>
  <si>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</si>
  <si>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</si>
  <si>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</si>
  <si>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</si>
  <si>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</si>
  <si>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</si>
  <si>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</si>
  <si>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</si>
  <si>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</si>
  <si>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</si>
  <si>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</si>
  <si>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</si>
  <si>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</si>
  <si>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</si>
  <si>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</si>
  <si>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</si>
  <si>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</si>
  <si>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</si>
  <si>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</si>
  <si>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</si>
  <si>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</si>
  <si>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</si>
  <si>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</si>
  <si>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</si>
  <si>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</si>
  <si>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</si>
  <si>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</si>
  <si>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</si>
  <si>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</si>
  <si>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</si>
  <si>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</si>
  <si>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</si>
  <si>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</si>
  <si>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</si>
  <si>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</si>
  <si>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</si>
  <si>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</si>
  <si>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</si>
  <si>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</si>
  <si>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</si>
  <si>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</si>
  <si>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</si>
  <si>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</si>
  <si>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</si>
  <si>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</si>
  <si>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</si>
  <si>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</si>
  <si>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</si>
  <si>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</si>
  <si>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</si>
  <si>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</si>
  <si>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</si>
  <si>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</si>
  <si>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</si>
  <si>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</si>
  <si>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</si>
  <si>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</si>
  <si>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</si>
  <si>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</si>
  <si>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</si>
  <si>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</si>
  <si>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</si>
  <si>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</si>
  <si>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</si>
  <si>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</si>
  <si>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</si>
  <si>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</si>
  <si>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</si>
  <si>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</si>
  <si>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</si>
  <si>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</si>
  <si>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</si>
  <si>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</si>
  <si>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</si>
  <si>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</si>
  <si>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</si>
  <si>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</si>
  <si>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</si>
  <si>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</si>
  <si>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</si>
  <si>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</si>
  <si>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</si>
  <si>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</si>
  <si>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</si>
  <si>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</si>
  <si>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</si>
  <si>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</si>
  <si>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</si>
  <si>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</si>
  <si>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</si>
  <si>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</si>
  <si>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</si>
  <si>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</si>
  <si>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</si>
  <si>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</si>
  <si>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</si>
  <si>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</si>
  <si>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</si>
  <si>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</si>
  <si>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</si>
  <si>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</si>
  <si>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</si>
  <si>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</si>
  <si>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</si>
  <si>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</si>
  <si>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</si>
  <si>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</si>
  <si>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</si>
  <si>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</si>
  <si>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</si>
  <si>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</si>
  <si>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</si>
  <si>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</si>
  <si>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</si>
  <si>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</si>
  <si>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</si>
  <si>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</si>
  <si>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</si>
  <si>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</si>
  <si>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</si>
  <si>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</si>
  <si>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</si>
  <si>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</si>
  <si>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</si>
  <si>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</si>
  <si>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</si>
  <si>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</si>
  <si>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</si>
  <si>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</si>
  <si>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</si>
  <si>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</si>
  <si>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</si>
  <si>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</si>
  <si>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</si>
  <si>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</si>
  <si>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</si>
  <si>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</si>
  <si>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</si>
  <si>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</si>
  <si>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</si>
  <si>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</si>
  <si>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</si>
  <si>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</si>
  <si>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</si>
  <si>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</si>
  <si>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</si>
  <si>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</si>
  <si>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</si>
  <si>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</si>
  <si>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</si>
  <si>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</si>
  <si>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</si>
  <si>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</si>
  <si>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</si>
  <si>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</si>
  <si>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</si>
  <si>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</si>
  <si>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</si>
  <si>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</si>
  <si>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</si>
  <si>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</si>
  <si>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</si>
  <si>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</si>
  <si>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</si>
  <si>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</si>
  <si>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</si>
  <si>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</si>
  <si>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</si>
  <si>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</si>
  <si>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</si>
  <si>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</si>
  <si>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</si>
  <si>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</si>
  <si>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</si>
  <si>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</si>
  <si>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</si>
  <si>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</si>
  <si>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</si>
  <si>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</si>
  <si>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</si>
  <si>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</si>
  <si>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</si>
  <si>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</si>
  <si>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</si>
  <si>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</si>
  <si>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</si>
  <si>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</si>
  <si>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</si>
  <si>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</si>
  <si>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</si>
  <si>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</si>
  <si>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</si>
  <si>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</si>
  <si>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</si>
  <si>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</si>
  <si>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</si>
  <si>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</si>
  <si>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</si>
  <si>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</si>
  <si>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</si>
  <si>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</si>
  <si>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</si>
  <si>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</si>
  <si>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</si>
  <si>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</si>
  <si>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</si>
  <si>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</si>
  <si>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</si>
  <si>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</si>
  <si>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</si>
  <si>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</si>
  <si>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</si>
  <si>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</si>
  <si>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</si>
  <si>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26.02.2019</t>
  </si>
  <si>
    <t>Клиничко болнички центар "Бежанијска коса"</t>
  </si>
  <si>
    <t>Београд</t>
  </si>
  <si>
    <t>07039743</t>
  </si>
  <si>
    <t>100200745</t>
  </si>
  <si>
    <t>840-633661-54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</si>
</sst>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#,##0.00000"/>
    <numFmt numFmtId="166" formatCode="dd/mm/yyyy;@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9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691">
    <xf numFmtId="0" fontId="0" fillId="0" borderId="0" xfId="0"/>
    <xf numFmtId="0" fontId="7" fillId="0" borderId="0" xfId="12" applyFont="1"/>
    <xf numFmtId="0" fontId="7" fillId="0" borderId="0" xfId="12" applyFont="1" applyAlignment="1" applyProtection="1">
      <alignment horizontal="left" vertical="center"/>
    </xf>
    <xf numFmtId="0" fontId="7" fillId="0" borderId="0" xfId="12" applyFont="1" applyAlignment="1" applyProtection="1">
      <alignment horizontal="left"/>
    </xf>
    <xf numFmtId="0" fontId="7" fillId="0" borderId="0" xfId="12" applyFont="1" applyProtection="1"/>
    <xf numFmtId="0" fontId="6" fillId="0" borderId="0" xfId="12" applyFont="1"/>
    <xf numFmtId="49" fontId="6" fillId="0" borderId="0" xfId="12" applyNumberFormat="1" applyFont="1" applyAlignment="1" applyProtection="1">
      <alignment horizontal="center" vertical="center"/>
    </xf>
    <xf numFmtId="0" fontId="6" fillId="0" borderId="0" xfId="12" applyFont="1" applyProtection="1"/>
    <xf numFmtId="0" fontId="6" fillId="0" borderId="0" xfId="12" applyFont="1" applyAlignment="1" applyProtection="1">
      <alignment horizontal="left"/>
    </xf>
    <xf numFmtId="0" fontId="10" fillId="0" borderId="0" xfId="12" applyFont="1" applyAlignment="1"/>
    <xf numFmtId="0" fontId="8" fillId="0" borderId="0" xfId="0" applyFont="1" applyAlignment="1">
      <alignment horizontal="left"/>
    </xf>
    <xf numFmtId="0" fontId="7" fillId="0" borderId="0" xfId="12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2" applyNumberFormat="1" applyFont="1" applyBorder="1" applyAlignment="1" applyProtection="1">
      <alignment horizontal="center" vertical="center" wrapText="1"/>
    </xf>
    <xf numFmtId="49" fontId="9" fillId="0" borderId="3" xfId="12" applyNumberFormat="1" applyFont="1" applyBorder="1" applyAlignment="1" applyProtection="1">
      <alignment horizontal="center" vertical="center" wrapText="1"/>
    </xf>
    <xf numFmtId="49" fontId="11" fillId="0" borderId="2" xfId="12" applyNumberFormat="1" applyFont="1" applyBorder="1" applyAlignment="1">
      <alignment horizontal="center" vertical="center" wrapText="1"/>
    </xf>
    <xf numFmtId="49" fontId="11" fillId="0" borderId="4" xfId="12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2" applyNumberFormat="1" applyFont="1" applyBorder="1" applyAlignment="1" applyProtection="1">
      <alignment horizontal="center" vertical="center" wrapText="1"/>
    </xf>
    <xf numFmtId="49" fontId="11" fillId="0" borderId="4" xfId="12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2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2" applyNumberFormat="1" applyFont="1" applyAlignment="1">
      <alignment vertical="center"/>
    </xf>
    <xf numFmtId="0" fontId="10" fillId="0" borderId="0" xfId="12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2" applyFont="1" applyAlignment="1" applyProtection="1">
      <alignment vertical="center"/>
    </xf>
    <xf numFmtId="0" fontId="12" fillId="0" borderId="0" xfId="12" applyFont="1" applyAlignment="1" applyProtection="1">
      <alignment horizontal="right" vertical="center"/>
    </xf>
    <xf numFmtId="0" fontId="7" fillId="0" borderId="0" xfId="12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6" applyProtection="1"/>
    <xf numFmtId="0" fontId="15" fillId="0" borderId="0" xfId="6" applyFont="1" applyProtection="1"/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 applyProtection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 applyProtection="1">
      <alignment horizontal="center" wrapText="1"/>
    </xf>
    <xf numFmtId="164" fontId="9" fillId="0" borderId="9" xfId="6" applyNumberFormat="1" applyFont="1" applyBorder="1" applyAlignment="1" applyProtection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 applyProtection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 applyProtection="1">
      <alignment horizontal="center" wrapText="1"/>
    </xf>
    <xf numFmtId="49" fontId="11" fillId="0" borderId="9" xfId="13" applyNumberFormat="1" applyFont="1" applyBorder="1" applyAlignment="1" applyProtection="1">
      <alignment horizontal="center" vertical="center" wrapText="1"/>
    </xf>
    <xf numFmtId="49" fontId="11" fillId="0" borderId="4" xfId="13" applyNumberFormat="1" applyFont="1" applyBorder="1" applyAlignment="1" applyProtection="1">
      <alignment horizontal="center" vertical="center" wrapText="1"/>
    </xf>
    <xf numFmtId="49" fontId="11" fillId="0" borderId="2" xfId="13" applyNumberFormat="1" applyFont="1" applyBorder="1" applyAlignment="1" applyProtection="1">
      <alignment horizontal="center" vertical="center" wrapText="1"/>
    </xf>
    <xf numFmtId="49" fontId="11" fillId="0" borderId="3" xfId="13" applyNumberFormat="1" applyFont="1" applyBorder="1" applyAlignment="1" applyProtection="1">
      <alignment horizontal="center" vertical="center" wrapText="1"/>
    </xf>
    <xf numFmtId="49" fontId="11" fillId="0" borderId="9" xfId="6" applyNumberFormat="1" applyFont="1" applyBorder="1" applyAlignment="1" applyProtection="1">
      <alignment horizontal="center" wrapText="1"/>
    </xf>
    <xf numFmtId="49" fontId="11" fillId="0" borderId="4" xfId="6" applyNumberFormat="1" applyFont="1" applyBorder="1" applyAlignment="1">
      <alignment horizontal="center" wrapText="1"/>
    </xf>
    <xf numFmtId="0" fontId="11" fillId="0" borderId="3" xfId="6" applyFont="1" applyBorder="1" applyAlignment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0" fontId="11" fillId="0" borderId="10" xfId="6" applyFont="1" applyBorder="1" applyAlignment="1">
      <alignment horizontal="center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0" fontId="9" fillId="0" borderId="3" xfId="6" applyFont="1" applyBorder="1" applyAlignment="1">
      <alignment horizontal="center" wrapText="1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4" applyFont="1" applyAlignment="1"/>
    <xf numFmtId="0" fontId="4" fillId="0" borderId="0" xfId="14" applyFont="1"/>
    <xf numFmtId="0" fontId="7" fillId="0" borderId="0" xfId="14" applyFont="1"/>
    <xf numFmtId="49" fontId="4" fillId="0" borderId="0" xfId="14" applyNumberFormat="1" applyFont="1"/>
    <xf numFmtId="0" fontId="7" fillId="0" borderId="0" xfId="14" applyFont="1" applyAlignment="1">
      <alignment vertical="top"/>
    </xf>
    <xf numFmtId="0" fontId="4" fillId="0" borderId="0" xfId="14" applyFont="1" applyProtection="1"/>
    <xf numFmtId="49" fontId="4" fillId="0" borderId="0" xfId="14" applyNumberFormat="1" applyFont="1" applyAlignment="1" applyProtection="1">
      <alignment horizontal="center" vertical="center"/>
    </xf>
    <xf numFmtId="0" fontId="7" fillId="0" borderId="0" xfId="14" applyFont="1" applyAlignment="1" applyProtection="1">
      <alignment horizontal="left" vertical="center"/>
    </xf>
    <xf numFmtId="0" fontId="7" fillId="0" borderId="0" xfId="14" applyFont="1" applyProtection="1"/>
    <xf numFmtId="0" fontId="12" fillId="0" borderId="0" xfId="14" applyFont="1" applyAlignment="1" applyProtection="1">
      <alignment horizontal="right"/>
    </xf>
    <xf numFmtId="0" fontId="7" fillId="0" borderId="0" xfId="14" applyFont="1" applyAlignment="1" applyProtection="1">
      <alignment horizontal="left"/>
    </xf>
    <xf numFmtId="0" fontId="13" fillId="0" borderId="0" xfId="6" applyFont="1" applyAlignment="1" applyProtection="1">
      <alignment horizontal="left"/>
    </xf>
    <xf numFmtId="0" fontId="13" fillId="0" borderId="0" xfId="6" applyFont="1" applyFill="1" applyAlignment="1" applyProtection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69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3" applyFont="1" applyFill="1" applyAlignment="1" applyProtection="1">
      <alignment horizontal="center" vertical="center"/>
    </xf>
    <xf numFmtId="49" fontId="4" fillId="0" borderId="0" xfId="13" applyNumberFormat="1" applyFill="1" applyAlignment="1" applyProtection="1">
      <alignment horizontal="center" vertical="center"/>
    </xf>
    <xf numFmtId="0" fontId="4" fillId="0" borderId="0" xfId="13" applyFill="1" applyAlignment="1" applyProtection="1">
      <alignment vertical="center"/>
    </xf>
    <xf numFmtId="0" fontId="4" fillId="0" borderId="0" xfId="13" applyFill="1" applyProtection="1"/>
    <xf numFmtId="0" fontId="4" fillId="0" borderId="0" xfId="13" applyFill="1"/>
    <xf numFmtId="0" fontId="4" fillId="0" borderId="0" xfId="13" applyFill="1" applyAlignment="1" applyProtection="1">
      <alignment horizontal="center" vertical="center"/>
    </xf>
    <xf numFmtId="0" fontId="11" fillId="0" borderId="0" xfId="13" applyFont="1" applyFill="1" applyAlignment="1" applyProtection="1">
      <alignment horizontal="right" vertical="center"/>
    </xf>
    <xf numFmtId="0" fontId="32" fillId="0" borderId="0" xfId="13" applyFont="1" applyFill="1" applyAlignment="1" applyProtection="1">
      <alignment horizontal="left"/>
    </xf>
    <xf numFmtId="49" fontId="33" fillId="0" borderId="0" xfId="13" applyNumberFormat="1" applyFont="1" applyFill="1" applyAlignment="1" applyProtection="1">
      <alignment horizontal="center" vertical="center"/>
    </xf>
    <xf numFmtId="0" fontId="33" fillId="0" borderId="0" xfId="13" applyFont="1" applyFill="1" applyAlignment="1" applyProtection="1">
      <alignment vertical="center"/>
    </xf>
    <xf numFmtId="0" fontId="35" fillId="0" borderId="0" xfId="13" applyFont="1" applyFill="1" applyAlignment="1" applyProtection="1">
      <alignment horizontal="left" vertical="center"/>
    </xf>
    <xf numFmtId="0" fontId="36" fillId="0" borderId="0" xfId="13" applyFont="1" applyFill="1" applyAlignment="1" applyProtection="1">
      <alignment horizontal="left" vertical="center"/>
    </xf>
    <xf numFmtId="0" fontId="32" fillId="0" borderId="0" xfId="13" applyFont="1" applyFill="1" applyAlignment="1" applyProtection="1">
      <alignment horizontal="left" vertical="center"/>
    </xf>
    <xf numFmtId="0" fontId="34" fillId="0" borderId="0" xfId="13" applyFont="1" applyFill="1" applyAlignment="1" applyProtection="1">
      <alignment horizontal="left" vertical="center"/>
    </xf>
    <xf numFmtId="0" fontId="37" fillId="0" borderId="0" xfId="13" applyFont="1" applyFill="1" applyAlignment="1" applyProtection="1">
      <alignment vertical="center"/>
    </xf>
    <xf numFmtId="0" fontId="7" fillId="0" borderId="0" xfId="13" applyFont="1" applyFill="1" applyAlignment="1" applyProtection="1">
      <alignment horizontal="center" vertical="center"/>
    </xf>
    <xf numFmtId="0" fontId="38" fillId="0" borderId="0" xfId="13" applyFont="1" applyFill="1" applyAlignment="1"/>
    <xf numFmtId="0" fontId="35" fillId="0" borderId="0" xfId="13" applyFont="1" applyFill="1" applyAlignment="1"/>
    <xf numFmtId="0" fontId="40" fillId="0" borderId="0" xfId="13" applyFont="1" applyFill="1" applyAlignment="1" applyProtection="1">
      <alignment horizontal="right" vertical="center"/>
    </xf>
    <xf numFmtId="0" fontId="8" fillId="0" borderId="2" xfId="13" applyFont="1" applyFill="1" applyBorder="1" applyAlignment="1" applyProtection="1">
      <alignment horizontal="center" vertical="center" wrapText="1"/>
    </xf>
    <xf numFmtId="49" fontId="8" fillId="0" borderId="2" xfId="13" applyNumberFormat="1" applyFont="1" applyFill="1" applyBorder="1" applyAlignment="1" applyProtection="1">
      <alignment horizontal="center" vertical="center" wrapText="1"/>
    </xf>
    <xf numFmtId="0" fontId="8" fillId="0" borderId="11" xfId="13" applyFont="1" applyFill="1" applyBorder="1" applyAlignment="1" applyProtection="1">
      <alignment horizontal="center" vertical="center" wrapText="1"/>
    </xf>
    <xf numFmtId="0" fontId="8" fillId="0" borderId="20" xfId="13" applyFont="1" applyFill="1" applyBorder="1" applyAlignment="1" applyProtection="1">
      <alignment horizontal="center" vertical="center" wrapText="1"/>
    </xf>
    <xf numFmtId="0" fontId="41" fillId="0" borderId="2" xfId="13" applyFont="1" applyFill="1" applyBorder="1" applyAlignment="1" applyProtection="1">
      <alignment horizontal="left" vertical="center" wrapText="1"/>
    </xf>
    <xf numFmtId="164" fontId="8" fillId="0" borderId="2" xfId="13" applyNumberFormat="1" applyFont="1" applyFill="1" applyBorder="1" applyAlignment="1" applyProtection="1">
      <alignment horizontal="left" vertical="center" wrapText="1"/>
    </xf>
    <xf numFmtId="164" fontId="42" fillId="0" borderId="2" xfId="13" applyNumberFormat="1" applyFont="1" applyFill="1" applyBorder="1" applyAlignment="1" applyProtection="1">
      <alignment horizontal="left" vertical="center" wrapText="1"/>
    </xf>
    <xf numFmtId="0" fontId="43" fillId="0" borderId="2" xfId="13" applyFont="1" applyFill="1" applyBorder="1" applyAlignment="1" applyProtection="1">
      <alignment horizontal="left" vertical="center" wrapText="1"/>
    </xf>
    <xf numFmtId="164" fontId="43" fillId="0" borderId="2" xfId="13" applyNumberFormat="1" applyFont="1" applyFill="1" applyBorder="1" applyAlignment="1" applyProtection="1">
      <alignment horizontal="right" vertical="center" wrapText="1"/>
    </xf>
    <xf numFmtId="0" fontId="12" fillId="0" borderId="0" xfId="13" applyFont="1" applyFill="1"/>
    <xf numFmtId="0" fontId="42" fillId="0" borderId="2" xfId="13" applyFont="1" applyFill="1" applyBorder="1" applyAlignment="1" applyProtection="1">
      <alignment horizontal="center" vertical="center" wrapText="1"/>
    </xf>
    <xf numFmtId="49" fontId="42" fillId="0" borderId="2" xfId="13" applyNumberFormat="1" applyFont="1" applyFill="1" applyBorder="1" applyAlignment="1" applyProtection="1">
      <alignment horizontal="center" vertical="center" wrapText="1"/>
    </xf>
    <xf numFmtId="0" fontId="44" fillId="0" borderId="2" xfId="13" applyFont="1" applyFill="1" applyBorder="1" applyAlignment="1" applyProtection="1">
      <alignment horizontal="left" vertical="center" wrapText="1"/>
    </xf>
    <xf numFmtId="164" fontId="44" fillId="0" borderId="2" xfId="13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3" applyNumberFormat="1" applyFont="1" applyFill="1" applyBorder="1" applyAlignment="1" applyProtection="1">
      <alignment horizontal="right" vertical="center" wrapText="1"/>
    </xf>
    <xf numFmtId="3" fontId="8" fillId="0" borderId="0" xfId="13" applyNumberFormat="1" applyFont="1" applyFill="1" applyBorder="1" applyAlignment="1">
      <alignment horizontal="right" vertical="top" wrapText="1"/>
    </xf>
    <xf numFmtId="49" fontId="4" fillId="0" borderId="0" xfId="13" applyNumberFormat="1" applyFill="1"/>
    <xf numFmtId="0" fontId="45" fillId="0" borderId="2" xfId="13" applyFont="1" applyFill="1" applyBorder="1" applyAlignment="1" applyProtection="1">
      <alignment horizontal="left" vertical="center" wrapText="1"/>
    </xf>
    <xf numFmtId="0" fontId="46" fillId="0" borderId="2" xfId="13" applyFont="1" applyFill="1" applyBorder="1" applyAlignment="1" applyProtection="1">
      <alignment horizontal="left" vertical="center" wrapText="1"/>
    </xf>
    <xf numFmtId="0" fontId="8" fillId="0" borderId="2" xfId="13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>
      <alignment horizontal="center" vertical="center" wrapText="1"/>
    </xf>
    <xf numFmtId="0" fontId="43" fillId="0" borderId="2" xfId="13" applyFont="1" applyFill="1" applyBorder="1" applyAlignment="1">
      <alignment horizontal="center" vertical="center" wrapText="1"/>
    </xf>
    <xf numFmtId="49" fontId="43" fillId="0" borderId="2" xfId="13" applyNumberFormat="1" applyFont="1" applyFill="1" applyBorder="1" applyAlignment="1">
      <alignment horizontal="center" vertical="center" wrapText="1"/>
    </xf>
    <xf numFmtId="0" fontId="8" fillId="0" borderId="2" xfId="13" applyFont="1" applyFill="1" applyBorder="1" applyAlignment="1" applyProtection="1">
      <alignment horizontal="left" vertical="center" wrapText="1"/>
    </xf>
    <xf numFmtId="0" fontId="4" fillId="0" borderId="0" xfId="13" applyFill="1" applyAlignment="1">
      <alignment wrapText="1"/>
    </xf>
    <xf numFmtId="0" fontId="42" fillId="0" borderId="2" xfId="13" applyFont="1" applyFill="1" applyBorder="1" applyAlignment="1" applyProtection="1">
      <alignment horizontal="left" vertical="center" wrapText="1"/>
    </xf>
    <xf numFmtId="0" fontId="43" fillId="0" borderId="2" xfId="13" applyFont="1" applyFill="1" applyBorder="1" applyAlignment="1" applyProtection="1">
      <alignment horizontal="center" vertical="center" wrapText="1"/>
    </xf>
    <xf numFmtId="49" fontId="43" fillId="0" borderId="2" xfId="13" applyNumberFormat="1" applyFont="1" applyFill="1" applyBorder="1" applyAlignment="1" applyProtection="1">
      <alignment horizontal="center" vertical="center" wrapText="1"/>
    </xf>
    <xf numFmtId="3" fontId="43" fillId="0" borderId="2" xfId="13" applyNumberFormat="1" applyFont="1" applyFill="1" applyBorder="1" applyAlignment="1" applyProtection="1">
      <alignment horizontal="right" vertical="center" wrapText="1"/>
    </xf>
    <xf numFmtId="3" fontId="44" fillId="0" borderId="2" xfId="13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3" applyFont="1" applyFill="1" applyBorder="1" applyAlignment="1" applyProtection="1">
      <alignment horizontal="center" vertical="center" wrapText="1"/>
    </xf>
    <xf numFmtId="49" fontId="39" fillId="0" borderId="2" xfId="13" applyNumberFormat="1" applyFont="1" applyFill="1" applyBorder="1" applyAlignment="1" applyProtection="1">
      <alignment horizontal="center" vertical="center" wrapText="1"/>
    </xf>
    <xf numFmtId="0" fontId="48" fillId="0" borderId="2" xfId="13" applyFont="1" applyFill="1" applyBorder="1" applyAlignment="1" applyProtection="1">
      <alignment horizontal="center" vertical="center" wrapText="1"/>
    </xf>
    <xf numFmtId="49" fontId="48" fillId="0" borderId="2" xfId="13" applyNumberFormat="1" applyFont="1" applyFill="1" applyBorder="1" applyAlignment="1" applyProtection="1">
      <alignment horizontal="center" vertical="center" wrapText="1"/>
    </xf>
    <xf numFmtId="164" fontId="44" fillId="0" borderId="2" xfId="13" applyNumberFormat="1" applyFont="1" applyFill="1" applyBorder="1" applyAlignment="1" applyProtection="1">
      <alignment vertical="center"/>
      <protection locked="0"/>
    </xf>
    <xf numFmtId="164" fontId="43" fillId="0" borderId="2" xfId="13" applyNumberFormat="1" applyFont="1" applyFill="1" applyBorder="1" applyAlignment="1" applyProtection="1">
      <alignment vertical="center"/>
      <protection locked="0"/>
    </xf>
    <xf numFmtId="0" fontId="39" fillId="0" borderId="2" xfId="13" applyFont="1" applyFill="1" applyBorder="1" applyAlignment="1" applyProtection="1">
      <alignment horizontal="left" vertical="center" wrapText="1"/>
    </xf>
    <xf numFmtId="0" fontId="9" fillId="0" borderId="0" xfId="13" applyFont="1" applyFill="1"/>
    <xf numFmtId="164" fontId="43" fillId="0" borderId="2" xfId="13" applyNumberFormat="1" applyFont="1" applyFill="1" applyBorder="1" applyAlignment="1" applyProtection="1">
      <alignment vertical="center"/>
    </xf>
    <xf numFmtId="0" fontId="4" fillId="0" borderId="0" xfId="13" applyFill="1" applyAlignment="1">
      <alignment horizontal="center" vertical="center"/>
    </xf>
    <xf numFmtId="49" fontId="4" fillId="0" borderId="0" xfId="13" applyNumberFormat="1" applyFill="1" applyAlignment="1">
      <alignment horizontal="center" vertical="center"/>
    </xf>
    <xf numFmtId="0" fontId="33" fillId="0" borderId="0" xfId="13" applyFont="1" applyFill="1" applyAlignment="1">
      <alignment vertical="center"/>
    </xf>
    <xf numFmtId="49" fontId="9" fillId="0" borderId="0" xfId="13" applyNumberFormat="1" applyFont="1" applyFill="1" applyAlignment="1" applyProtection="1">
      <alignment horizontal="left" vertical="center"/>
    </xf>
    <xf numFmtId="0" fontId="50" fillId="0" borderId="0" xfId="13" applyFont="1" applyFill="1" applyAlignment="1" applyProtection="1">
      <alignment horizontal="right" vertical="center"/>
    </xf>
    <xf numFmtId="0" fontId="51" fillId="0" borderId="0" xfId="13" applyFont="1" applyFill="1" applyAlignment="1" applyProtection="1">
      <alignment horizontal="left" vertical="center"/>
    </xf>
    <xf numFmtId="0" fontId="50" fillId="0" borderId="0" xfId="13" applyFont="1" applyFill="1" applyAlignment="1" applyProtection="1">
      <alignment horizontal="center" vertical="center"/>
    </xf>
    <xf numFmtId="49" fontId="52" fillId="0" borderId="0" xfId="13" applyNumberFormat="1" applyFont="1" applyFill="1" applyAlignment="1" applyProtection="1">
      <alignment horizontal="center" vertical="center"/>
    </xf>
    <xf numFmtId="0" fontId="33" fillId="0" borderId="0" xfId="13" applyFont="1" applyFill="1" applyAlignment="1" applyProtection="1">
      <alignment horizontal="right" vertical="center"/>
    </xf>
    <xf numFmtId="0" fontId="51" fillId="0" borderId="0" xfId="13" applyFont="1" applyFill="1" applyAlignment="1" applyProtection="1">
      <alignment vertical="center"/>
    </xf>
    <xf numFmtId="49" fontId="31" fillId="0" borderId="0" xfId="13" applyNumberFormat="1" applyFont="1" applyFill="1" applyAlignment="1" applyProtection="1">
      <alignment horizontal="center" vertical="center"/>
    </xf>
    <xf numFmtId="0" fontId="4" fillId="0" borderId="0" xfId="13" applyFill="1" applyAlignment="1">
      <alignment vertical="center"/>
    </xf>
    <xf numFmtId="0" fontId="4" fillId="0" borderId="0" xfId="13" applyFill="1" applyAlignment="1" applyProtection="1">
      <alignment horizontal="left" vertical="center"/>
    </xf>
    <xf numFmtId="0" fontId="33" fillId="0" borderId="0" xfId="13" applyFont="1" applyFill="1"/>
    <xf numFmtId="0" fontId="7" fillId="0" borderId="0" xfId="13" applyFont="1" applyFill="1" applyAlignment="1" applyProtection="1">
      <alignment horizontal="left" vertical="center"/>
    </xf>
    <xf numFmtId="0" fontId="7" fillId="0" borderId="0" xfId="13" applyFont="1" applyFill="1" applyAlignment="1" applyProtection="1">
      <alignment vertical="center"/>
    </xf>
    <xf numFmtId="0" fontId="38" fillId="0" borderId="0" xfId="13" applyFont="1" applyFill="1" applyAlignment="1" applyProtection="1">
      <alignment horizontal="center" vertical="center"/>
    </xf>
    <xf numFmtId="0" fontId="38" fillId="0" borderId="0" xfId="13" applyFont="1" applyFill="1" applyAlignment="1" applyProtection="1">
      <alignment vertical="center"/>
    </xf>
    <xf numFmtId="164" fontId="8" fillId="0" borderId="2" xfId="13" applyNumberFormat="1" applyFont="1" applyFill="1" applyBorder="1" applyAlignment="1" applyProtection="1">
      <alignment horizontal="right" vertical="center" wrapText="1"/>
    </xf>
    <xf numFmtId="164" fontId="42" fillId="0" borderId="2" xfId="13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3" applyFont="1" applyFill="1" applyBorder="1" applyAlignment="1" applyProtection="1">
      <alignment horizontal="left" vertical="center" wrapText="1"/>
    </xf>
    <xf numFmtId="164" fontId="48" fillId="0" borderId="2" xfId="13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3" applyFont="1" applyFill="1" applyBorder="1" applyAlignment="1" applyProtection="1">
      <alignment horizontal="center" vertical="center" wrapText="1"/>
    </xf>
    <xf numFmtId="0" fontId="39" fillId="0" borderId="2" xfId="7" applyFont="1" applyFill="1" applyBorder="1" applyAlignment="1" applyProtection="1">
      <alignment horizontal="left" vertical="center" wrapText="1"/>
    </xf>
    <xf numFmtId="164" fontId="8" fillId="0" borderId="18" xfId="13" applyNumberFormat="1" applyFont="1" applyFill="1" applyBorder="1" applyAlignment="1" applyProtection="1">
      <alignment horizontal="right" vertical="center" wrapText="1"/>
    </xf>
    <xf numFmtId="0" fontId="42" fillId="0" borderId="14" xfId="13" applyFont="1" applyFill="1" applyBorder="1" applyAlignment="1" applyProtection="1">
      <alignment horizontal="center" vertical="center" wrapText="1"/>
    </xf>
    <xf numFmtId="0" fontId="48" fillId="0" borderId="2" xfId="7" applyFont="1" applyFill="1" applyBorder="1" applyAlignment="1" applyProtection="1">
      <alignment horizontal="left" vertical="center" wrapText="1"/>
    </xf>
    <xf numFmtId="164" fontId="42" fillId="0" borderId="18" xfId="13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3" applyFont="1" applyFill="1" applyBorder="1" applyAlignment="1" applyProtection="1">
      <alignment horizontal="center" vertical="center" wrapText="1"/>
    </xf>
    <xf numFmtId="0" fontId="53" fillId="0" borderId="2" xfId="13" applyFont="1" applyFill="1" applyBorder="1" applyAlignment="1" applyProtection="1">
      <alignment horizontal="center" vertical="center" wrapText="1"/>
    </xf>
    <xf numFmtId="0" fontId="53" fillId="0" borderId="14" xfId="13" applyFont="1" applyFill="1" applyBorder="1" applyAlignment="1" applyProtection="1">
      <alignment horizontal="center" vertical="center" wrapText="1"/>
    </xf>
    <xf numFmtId="0" fontId="8" fillId="0" borderId="20" xfId="13" applyFont="1" applyFill="1" applyBorder="1" applyAlignment="1" applyProtection="1">
      <alignment horizontal="left" vertical="center" wrapText="1"/>
    </xf>
    <xf numFmtId="0" fontId="53" fillId="0" borderId="2" xfId="13" applyFont="1" applyFill="1" applyBorder="1" applyAlignment="1" applyProtection="1">
      <alignment horizontal="left" vertical="center" wrapText="1"/>
    </xf>
    <xf numFmtId="0" fontId="54" fillId="0" borderId="2" xfId="13" applyFont="1" applyFill="1" applyBorder="1" applyAlignment="1" applyProtection="1">
      <alignment horizontal="center" vertical="center" wrapText="1"/>
    </xf>
    <xf numFmtId="0" fontId="8" fillId="0" borderId="11" xfId="13" applyFont="1" applyFill="1" applyBorder="1" applyAlignment="1" applyProtection="1">
      <alignment horizontal="left" vertical="center" wrapText="1"/>
    </xf>
    <xf numFmtId="0" fontId="54" fillId="0" borderId="2" xfId="7" applyFont="1" applyFill="1" applyBorder="1" applyAlignment="1" applyProtection="1">
      <alignment horizontal="left" vertical="center" wrapText="1"/>
    </xf>
    <xf numFmtId="0" fontId="42" fillId="0" borderId="21" xfId="13" applyFont="1" applyFill="1" applyBorder="1" applyAlignment="1" applyProtection="1">
      <alignment horizontal="center" vertical="center" wrapText="1"/>
    </xf>
    <xf numFmtId="0" fontId="54" fillId="0" borderId="11" xfId="7" applyFont="1" applyFill="1" applyBorder="1" applyAlignment="1" applyProtection="1">
      <alignment horizontal="left" vertical="center" wrapText="1"/>
    </xf>
    <xf numFmtId="0" fontId="53" fillId="0" borderId="2" xfId="7" applyFont="1" applyFill="1" applyBorder="1" applyAlignment="1" applyProtection="1">
      <alignment horizontal="center" vertical="center" wrapText="1"/>
    </xf>
    <xf numFmtId="0" fontId="53" fillId="0" borderId="2" xfId="7" applyFont="1" applyFill="1" applyBorder="1" applyAlignment="1" applyProtection="1">
      <alignment horizontal="left" vertical="center" wrapText="1"/>
    </xf>
    <xf numFmtId="0" fontId="54" fillId="0" borderId="2" xfId="7" applyFont="1" applyFill="1" applyBorder="1" applyAlignment="1" applyProtection="1">
      <alignment horizontal="center" vertical="center" wrapText="1"/>
    </xf>
    <xf numFmtId="0" fontId="42" fillId="0" borderId="11" xfId="13" applyFont="1" applyFill="1" applyBorder="1" applyAlignment="1" applyProtection="1">
      <alignment horizontal="center" vertical="center" wrapText="1"/>
    </xf>
    <xf numFmtId="0" fontId="42" fillId="0" borderId="11" xfId="13" applyFont="1" applyFill="1" applyBorder="1" applyAlignment="1" applyProtection="1">
      <alignment horizontal="left" vertical="center" wrapText="1"/>
    </xf>
    <xf numFmtId="0" fontId="54" fillId="0" borderId="14" xfId="13" applyFont="1" applyFill="1" applyBorder="1" applyAlignment="1" applyProtection="1">
      <alignment horizontal="center" vertical="center" wrapText="1"/>
    </xf>
    <xf numFmtId="0" fontId="8" fillId="0" borderId="22" xfId="13" applyFont="1" applyFill="1" applyBorder="1" applyAlignment="1" applyProtection="1">
      <alignment horizontal="center" vertical="center" wrapText="1"/>
    </xf>
    <xf numFmtId="0" fontId="42" fillId="0" borderId="20" xfId="13" applyFont="1" applyFill="1" applyBorder="1" applyAlignment="1" applyProtection="1">
      <alignment horizontal="left" vertical="center" wrapText="1"/>
    </xf>
    <xf numFmtId="0" fontId="54" fillId="0" borderId="11" xfId="7" applyFont="1" applyFill="1" applyBorder="1" applyAlignment="1" applyProtection="1">
      <alignment horizontal="center" vertical="center" wrapText="1"/>
    </xf>
    <xf numFmtId="0" fontId="11" fillId="0" borderId="23" xfId="13" applyFont="1" applyFill="1" applyBorder="1" applyAlignment="1" applyProtection="1">
      <alignment horizontal="left" vertical="center" wrapText="1"/>
    </xf>
    <xf numFmtId="0" fontId="12" fillId="0" borderId="2" xfId="13" applyFont="1" applyFill="1" applyBorder="1" applyAlignment="1" applyProtection="1">
      <alignment horizontal="center" vertical="center"/>
    </xf>
    <xf numFmtId="0" fontId="53" fillId="0" borderId="11" xfId="7" applyFont="1" applyFill="1" applyBorder="1" applyAlignment="1" applyProtection="1">
      <alignment horizontal="left" vertical="center" wrapText="1"/>
    </xf>
    <xf numFmtId="0" fontId="52" fillId="0" borderId="0" xfId="13" applyFont="1" applyFill="1" applyAlignment="1" applyProtection="1">
      <alignment vertical="center"/>
    </xf>
    <xf numFmtId="0" fontId="31" fillId="0" borderId="0" xfId="13" applyFont="1" applyFill="1" applyAlignment="1" applyProtection="1">
      <alignment vertical="center"/>
    </xf>
    <xf numFmtId="0" fontId="34" fillId="0" borderId="0" xfId="13" applyFont="1" applyFill="1" applyAlignment="1" applyProtection="1">
      <alignment vertical="center"/>
    </xf>
    <xf numFmtId="0" fontId="34" fillId="0" borderId="0" xfId="13" applyFont="1" applyFill="1" applyAlignment="1" applyProtection="1">
      <alignment horizontal="center" vertical="center"/>
    </xf>
    <xf numFmtId="0" fontId="56" fillId="0" borderId="0" xfId="13" applyFont="1" applyFill="1" applyAlignment="1" applyProtection="1">
      <alignment vertical="center"/>
    </xf>
    <xf numFmtId="0" fontId="57" fillId="0" borderId="0" xfId="13" applyFont="1" applyFill="1" applyAlignment="1" applyProtection="1">
      <alignment horizontal="right" vertical="center"/>
    </xf>
    <xf numFmtId="0" fontId="56" fillId="0" borderId="0" xfId="13" applyFont="1" applyFill="1" applyAlignment="1"/>
    <xf numFmtId="0" fontId="43" fillId="0" borderId="11" xfId="13" applyFont="1" applyFill="1" applyBorder="1" applyAlignment="1" applyProtection="1">
      <alignment horizontal="center" vertical="center" wrapText="1"/>
    </xf>
    <xf numFmtId="0" fontId="43" fillId="0" borderId="20" xfId="13" applyFont="1" applyFill="1" applyBorder="1" applyAlignment="1" applyProtection="1">
      <alignment horizontal="center" vertical="center" wrapText="1"/>
    </xf>
    <xf numFmtId="0" fontId="58" fillId="0" borderId="0" xfId="13" applyFont="1" applyFill="1"/>
    <xf numFmtId="0" fontId="44" fillId="0" borderId="2" xfId="13" applyFont="1" applyFill="1" applyBorder="1" applyAlignment="1" applyProtection="1">
      <alignment horizontal="center" vertical="center" wrapText="1"/>
    </xf>
    <xf numFmtId="0" fontId="59" fillId="0" borderId="2" xfId="13" applyFont="1" applyFill="1" applyBorder="1" applyAlignment="1" applyProtection="1">
      <alignment horizontal="center" vertical="center" wrapText="1"/>
    </xf>
    <xf numFmtId="0" fontId="44" fillId="0" borderId="11" xfId="13" applyFont="1" applyFill="1" applyBorder="1" applyAlignment="1" applyProtection="1">
      <alignment horizontal="center" vertical="center" wrapText="1"/>
    </xf>
    <xf numFmtId="0" fontId="44" fillId="0" borderId="11" xfId="13" applyFont="1" applyFill="1" applyBorder="1" applyAlignment="1" applyProtection="1">
      <alignment horizontal="left" vertical="center" wrapText="1"/>
    </xf>
    <xf numFmtId="0" fontId="59" fillId="0" borderId="14" xfId="13" applyFont="1" applyFill="1" applyBorder="1" applyAlignment="1" applyProtection="1">
      <alignment horizontal="center" vertical="center" wrapText="1"/>
    </xf>
    <xf numFmtId="164" fontId="43" fillId="0" borderId="18" xfId="13" applyNumberFormat="1" applyFont="1" applyFill="1" applyBorder="1" applyAlignment="1" applyProtection="1">
      <alignment horizontal="right" vertical="center" wrapText="1"/>
    </xf>
    <xf numFmtId="164" fontId="44" fillId="0" borderId="18" xfId="13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3" applyFont="1" applyFill="1" applyBorder="1" applyAlignment="1" applyProtection="1">
      <alignment horizontal="left" vertical="center" wrapText="1"/>
    </xf>
    <xf numFmtId="0" fontId="44" fillId="0" borderId="14" xfId="13" applyFont="1" applyFill="1" applyBorder="1" applyAlignment="1" applyProtection="1">
      <alignment horizontal="center" vertical="center" wrapText="1"/>
    </xf>
    <xf numFmtId="164" fontId="53" fillId="0" borderId="18" xfId="13" applyNumberFormat="1" applyFont="1" applyFill="1" applyBorder="1" applyAlignment="1" applyProtection="1">
      <alignment horizontal="right" vertical="center" wrapText="1"/>
    </xf>
    <xf numFmtId="164" fontId="54" fillId="0" borderId="18" xfId="13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3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3" applyFont="1" applyFill="1" applyBorder="1" applyAlignment="1" applyProtection="1">
      <alignment horizontal="center" vertical="center" wrapText="1"/>
    </xf>
    <xf numFmtId="49" fontId="50" fillId="0" borderId="0" xfId="13" applyNumberFormat="1" applyFont="1" applyFill="1" applyAlignment="1" applyProtection="1">
      <alignment horizontal="center" vertical="center"/>
    </xf>
    <xf numFmtId="0" fontId="50" fillId="0" borderId="0" xfId="13" applyFont="1" applyFill="1" applyAlignment="1" applyProtection="1">
      <alignment vertical="center"/>
    </xf>
    <xf numFmtId="0" fontId="33" fillId="0" borderId="0" xfId="13" applyFont="1" applyFill="1" applyAlignment="1" applyProtection="1">
      <alignment horizontal="center" vertical="center"/>
    </xf>
    <xf numFmtId="0" fontId="56" fillId="0" borderId="0" xfId="13" applyFont="1" applyFill="1" applyAlignment="1" applyProtection="1">
      <alignment horizontal="center" vertical="center"/>
    </xf>
    <xf numFmtId="0" fontId="42" fillId="0" borderId="20" xfId="13" applyFont="1" applyFill="1" applyBorder="1" applyAlignment="1" applyProtection="1">
      <alignment horizontal="center" vertical="center" wrapText="1"/>
    </xf>
    <xf numFmtId="0" fontId="11" fillId="0" borderId="20" xfId="13" applyFont="1" applyFill="1" applyBorder="1" applyAlignment="1" applyProtection="1">
      <alignment horizontal="center" vertical="center" wrapText="1"/>
    </xf>
    <xf numFmtId="0" fontId="11" fillId="0" borderId="20" xfId="13" applyFont="1" applyFill="1" applyBorder="1" applyAlignment="1" applyProtection="1">
      <alignment horizontal="left" vertical="center" wrapText="1"/>
    </xf>
    <xf numFmtId="0" fontId="61" fillId="0" borderId="0" xfId="13" applyFont="1" applyFill="1"/>
    <xf numFmtId="0" fontId="31" fillId="0" borderId="0" xfId="13" applyFont="1" applyFill="1"/>
    <xf numFmtId="0" fontId="53" fillId="0" borderId="11" xfId="7" applyFont="1" applyFill="1" applyBorder="1" applyAlignment="1" applyProtection="1">
      <alignment horizontal="center" vertical="center" wrapText="1"/>
    </xf>
    <xf numFmtId="164" fontId="53" fillId="0" borderId="2" xfId="13" applyNumberFormat="1" applyFont="1" applyFill="1" applyBorder="1" applyAlignment="1" applyProtection="1">
      <alignment horizontal="right" vertical="center" wrapText="1"/>
    </xf>
    <xf numFmtId="0" fontId="54" fillId="0" borderId="11" xfId="13" applyFont="1" applyFill="1" applyBorder="1" applyAlignment="1" applyProtection="1">
      <alignment horizontal="center" vertical="center" wrapText="1"/>
    </xf>
    <xf numFmtId="0" fontId="11" fillId="0" borderId="2" xfId="13" applyFont="1" applyFill="1" applyBorder="1" applyAlignment="1" applyProtection="1">
      <alignment horizontal="center" vertical="center" wrapText="1"/>
    </xf>
    <xf numFmtId="164" fontId="8" fillId="0" borderId="2" xfId="13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3" applyFont="1" applyFill="1" applyBorder="1" applyAlignment="1" applyProtection="1">
      <alignment horizontal="left" vertical="center" wrapText="1"/>
    </xf>
    <xf numFmtId="0" fontId="54" fillId="0" borderId="11" xfId="13" applyFont="1" applyFill="1" applyBorder="1" applyAlignment="1" applyProtection="1">
      <alignment horizontal="left" vertical="center" wrapText="1"/>
    </xf>
    <xf numFmtId="0" fontId="57" fillId="0" borderId="0" xfId="13" applyFont="1" applyFill="1" applyAlignment="1" applyProtection="1">
      <alignment horizontal="center" vertical="center"/>
    </xf>
    <xf numFmtId="0" fontId="57" fillId="0" borderId="0" xfId="13" applyFont="1" applyFill="1" applyAlignment="1" applyProtection="1">
      <alignment vertical="center"/>
    </xf>
    <xf numFmtId="0" fontId="57" fillId="0" borderId="0" xfId="13" applyFont="1" applyFill="1" applyAlignment="1">
      <alignment horizontal="center" vertical="center"/>
    </xf>
    <xf numFmtId="0" fontId="1" fillId="0" borderId="0" xfId="7" applyFill="1" applyAlignment="1" applyProtection="1">
      <alignment horizontal="left"/>
    </xf>
    <xf numFmtId="0" fontId="1" fillId="0" borderId="0" xfId="7" applyFill="1" applyAlignment="1" applyProtection="1">
      <alignment horizontal="center" vertical="center" wrapText="1"/>
    </xf>
    <xf numFmtId="0" fontId="1" fillId="0" borderId="0" xfId="7" applyFill="1" applyProtection="1"/>
    <xf numFmtId="0" fontId="1" fillId="0" borderId="0" xfId="7" applyProtection="1"/>
    <xf numFmtId="0" fontId="13" fillId="0" borderId="0" xfId="7" applyFont="1" applyFill="1" applyAlignment="1" applyProtection="1">
      <alignment horizontal="right"/>
    </xf>
    <xf numFmtId="3" fontId="62" fillId="0" borderId="0" xfId="7" applyNumberFormat="1" applyFont="1" applyFill="1" applyAlignment="1" applyProtection="1"/>
    <xf numFmtId="0" fontId="13" fillId="0" borderId="0" xfId="7" applyFont="1" applyFill="1" applyAlignment="1" applyProtection="1">
      <alignment horizontal="left"/>
    </xf>
    <xf numFmtId="0" fontId="1" fillId="0" borderId="0" xfId="7" applyFill="1" applyAlignment="1" applyProtection="1">
      <alignment horizontal="left" vertical="center" wrapText="1"/>
    </xf>
    <xf numFmtId="0" fontId="1" fillId="0" borderId="0" xfId="7" applyFill="1" applyAlignment="1" applyProtection="1">
      <alignment horizontal="right"/>
    </xf>
    <xf numFmtId="0" fontId="58" fillId="0" borderId="24" xfId="8" applyFont="1" applyFill="1" applyBorder="1" applyAlignment="1" applyProtection="1">
      <alignment horizontal="center" vertical="center" wrapText="1"/>
    </xf>
    <xf numFmtId="0" fontId="58" fillId="0" borderId="25" xfId="8" applyFont="1" applyFill="1" applyBorder="1" applyAlignment="1" applyProtection="1">
      <alignment horizontal="center" vertical="center" wrapText="1"/>
    </xf>
    <xf numFmtId="3" fontId="58" fillId="0" borderId="25" xfId="8" applyNumberFormat="1" applyFont="1" applyFill="1" applyBorder="1" applyAlignment="1" applyProtection="1">
      <alignment horizontal="center" vertical="center" wrapText="1"/>
    </xf>
    <xf numFmtId="3" fontId="58" fillId="0" borderId="26" xfId="8" applyNumberFormat="1" applyFont="1" applyFill="1" applyBorder="1" applyAlignment="1" applyProtection="1">
      <alignment horizontal="center" vertical="center" wrapText="1"/>
    </xf>
    <xf numFmtId="0" fontId="33" fillId="0" borderId="0" xfId="8" applyFont="1" applyFill="1" applyProtection="1"/>
    <xf numFmtId="0" fontId="63" fillId="0" borderId="27" xfId="8" applyNumberFormat="1" applyFont="1" applyFill="1" applyBorder="1" applyAlignment="1" applyProtection="1">
      <alignment horizontal="center" vertical="center" wrapText="1"/>
    </xf>
    <xf numFmtId="0" fontId="63" fillId="0" borderId="20" xfId="8" applyNumberFormat="1" applyFont="1" applyFill="1" applyBorder="1" applyAlignment="1" applyProtection="1">
      <alignment horizontal="center" vertical="center" wrapText="1"/>
    </xf>
    <xf numFmtId="3" fontId="63" fillId="0" borderId="20" xfId="8" applyNumberFormat="1" applyFont="1" applyFill="1" applyBorder="1" applyAlignment="1" applyProtection="1">
      <alignment horizontal="center" vertical="center" wrapText="1"/>
    </xf>
    <xf numFmtId="3" fontId="63" fillId="0" borderId="28" xfId="8" applyNumberFormat="1" applyFont="1" applyFill="1" applyBorder="1" applyAlignment="1" applyProtection="1">
      <alignment horizontal="center" vertical="center" wrapText="1"/>
    </xf>
    <xf numFmtId="0" fontId="33" fillId="0" borderId="0" xfId="8" applyNumberFormat="1" applyFont="1" applyFill="1" applyAlignment="1" applyProtection="1">
      <alignment horizontal="center"/>
    </xf>
    <xf numFmtId="0" fontId="58" fillId="0" borderId="3" xfId="16" applyFont="1" applyFill="1" applyBorder="1" applyAlignment="1" applyProtection="1">
      <alignment horizontal="right" vertical="center"/>
    </xf>
    <xf numFmtId="49" fontId="58" fillId="0" borderId="2" xfId="16" applyNumberFormat="1" applyFont="1" applyFill="1" applyBorder="1" applyAlignment="1" applyProtection="1">
      <alignment horizontal="center" vertical="center"/>
    </xf>
    <xf numFmtId="3" fontId="58" fillId="0" borderId="2" xfId="16" applyNumberFormat="1" applyFont="1" applyFill="1" applyBorder="1" applyAlignment="1" applyProtection="1">
      <alignment horizontal="left" vertical="center" wrapText="1"/>
    </xf>
    <xf numFmtId="3" fontId="58" fillId="0" borderId="2" xfId="16" applyNumberFormat="1" applyFont="1" applyFill="1" applyBorder="1" applyAlignment="1" applyProtection="1">
      <alignment horizontal="right" vertical="center" wrapText="1"/>
    </xf>
    <xf numFmtId="3" fontId="58" fillId="0" borderId="4" xfId="16" applyNumberFormat="1" applyFont="1" applyFill="1" applyBorder="1" applyAlignment="1" applyProtection="1">
      <alignment horizontal="right" vertical="center" wrapText="1"/>
    </xf>
    <xf numFmtId="0" fontId="58" fillId="0" borderId="0" xfId="16" applyFont="1" applyFill="1" applyProtection="1"/>
    <xf numFmtId="0" fontId="33" fillId="0" borderId="3" xfId="16" applyFont="1" applyFill="1" applyBorder="1" applyAlignment="1" applyProtection="1">
      <alignment horizontal="right" vertical="center"/>
    </xf>
    <xf numFmtId="49" fontId="33" fillId="0" borderId="2" xfId="16" applyNumberFormat="1" applyFont="1" applyFill="1" applyBorder="1" applyAlignment="1" applyProtection="1">
      <alignment horizontal="center" vertical="center"/>
    </xf>
    <xf numFmtId="3" fontId="33" fillId="0" borderId="2" xfId="16" applyNumberFormat="1" applyFont="1" applyFill="1" applyBorder="1" applyAlignment="1" applyProtection="1">
      <alignment horizontal="left" vertical="center" wrapText="1"/>
    </xf>
    <xf numFmtId="3" fontId="1" fillId="0" borderId="2" xfId="15" applyNumberFormat="1" applyFont="1" applyFill="1" applyBorder="1" applyAlignment="1" applyProtection="1">
      <alignment horizontal="right" vertical="center" wrapText="1"/>
    </xf>
    <xf numFmtId="3" fontId="33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6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6" applyFont="1" applyFill="1" applyProtection="1"/>
    <xf numFmtId="3" fontId="33" fillId="0" borderId="4" xfId="16" applyNumberFormat="1" applyFont="1" applyFill="1" applyBorder="1" applyAlignment="1" applyProtection="1">
      <alignment horizontal="right" vertical="center"/>
      <protection locked="0"/>
    </xf>
    <xf numFmtId="3" fontId="12" fillId="0" borderId="2" xfId="15" applyNumberFormat="1" applyFont="1" applyFill="1" applyBorder="1" applyAlignment="1" applyProtection="1">
      <alignment horizontal="right" vertical="center" wrapText="1"/>
    </xf>
    <xf numFmtId="3" fontId="58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6" applyNumberFormat="1" applyFont="1" applyFill="1" applyBorder="1" applyAlignment="1" applyProtection="1">
      <alignment horizontal="right" vertical="center"/>
      <protection locked="0"/>
    </xf>
    <xf numFmtId="3" fontId="33" fillId="0" borderId="2" xfId="16" applyNumberFormat="1" applyFont="1" applyFill="1" applyBorder="1" applyAlignment="1" applyProtection="1">
      <alignment horizontal="left" vertical="center"/>
    </xf>
    <xf numFmtId="0" fontId="58" fillId="0" borderId="3" xfId="16" applyFont="1" applyFill="1" applyBorder="1" applyAlignment="1" applyProtection="1">
      <alignment horizontal="center" vertical="center"/>
    </xf>
    <xf numFmtId="3" fontId="58" fillId="0" borderId="2" xfId="16" applyNumberFormat="1" applyFont="1" applyFill="1" applyBorder="1" applyAlignment="1" applyProtection="1">
      <alignment horizontal="right" vertical="center"/>
      <protection locked="0"/>
    </xf>
    <xf numFmtId="3" fontId="58" fillId="0" borderId="2" xfId="16" applyNumberFormat="1" applyFont="1" applyFill="1" applyBorder="1" applyAlignment="1" applyProtection="1">
      <alignment horizontal="right" vertical="center"/>
    </xf>
    <xf numFmtId="3" fontId="58" fillId="0" borderId="4" xfId="16" applyNumberFormat="1" applyFont="1" applyFill="1" applyBorder="1" applyAlignment="1" applyProtection="1">
      <alignment horizontal="right" vertical="center"/>
    </xf>
    <xf numFmtId="3" fontId="33" fillId="0" borderId="2" xfId="16" applyNumberFormat="1" applyFont="1" applyFill="1" applyBorder="1" applyAlignment="1" applyProtection="1">
      <alignment horizontal="right" vertical="center"/>
      <protection locked="0"/>
    </xf>
    <xf numFmtId="3" fontId="58" fillId="0" borderId="2" xfId="16" applyNumberFormat="1" applyFont="1" applyFill="1" applyBorder="1" applyAlignment="1" applyProtection="1">
      <alignment horizontal="left" vertical="center"/>
    </xf>
    <xf numFmtId="0" fontId="58" fillId="0" borderId="10" xfId="16" applyFont="1" applyFill="1" applyBorder="1" applyAlignment="1" applyProtection="1">
      <alignment horizontal="center" vertical="center"/>
    </xf>
    <xf numFmtId="49" fontId="58" fillId="0" borderId="5" xfId="16" applyNumberFormat="1" applyFont="1" applyFill="1" applyBorder="1" applyAlignment="1" applyProtection="1">
      <alignment horizontal="center" vertical="center"/>
    </xf>
    <xf numFmtId="3" fontId="58" fillId="0" borderId="5" xfId="16" applyNumberFormat="1" applyFont="1" applyFill="1" applyBorder="1" applyAlignment="1" applyProtection="1">
      <alignment horizontal="left" vertical="center" wrapText="1"/>
    </xf>
    <xf numFmtId="3" fontId="58" fillId="0" borderId="5" xfId="16" applyNumberFormat="1" applyFont="1" applyFill="1" applyBorder="1" applyAlignment="1" applyProtection="1">
      <alignment horizontal="right" vertical="center"/>
    </xf>
    <xf numFmtId="3" fontId="58" fillId="0" borderId="6" xfId="16" applyNumberFormat="1" applyFont="1" applyFill="1" applyBorder="1" applyAlignment="1" applyProtection="1">
      <alignment horizontal="right" vertical="center"/>
    </xf>
    <xf numFmtId="0" fontId="58" fillId="0" borderId="0" xfId="16" applyFont="1" applyFill="1" applyBorder="1" applyAlignment="1" applyProtection="1">
      <alignment horizontal="center" vertical="center"/>
    </xf>
    <xf numFmtId="49" fontId="58" fillId="0" borderId="0" xfId="16" applyNumberFormat="1" applyFont="1" applyFill="1" applyBorder="1" applyAlignment="1" applyProtection="1">
      <alignment horizontal="center" vertical="center"/>
    </xf>
    <xf numFmtId="3" fontId="58" fillId="0" borderId="0" xfId="16" applyNumberFormat="1" applyFont="1" applyFill="1" applyBorder="1" applyAlignment="1" applyProtection="1">
      <alignment horizontal="left" vertical="center"/>
    </xf>
    <xf numFmtId="3" fontId="58" fillId="0" borderId="0" xfId="16" applyNumberFormat="1" applyFont="1" applyFill="1" applyBorder="1" applyAlignment="1" applyProtection="1">
      <alignment horizontal="right" vertical="center"/>
    </xf>
    <xf numFmtId="0" fontId="33" fillId="0" borderId="0" xfId="7" applyFont="1" applyFill="1" applyAlignment="1" applyProtection="1">
      <alignment horizontal="left" vertical="center" wrapText="1"/>
    </xf>
    <xf numFmtId="0" fontId="4" fillId="0" borderId="0" xfId="7" applyFont="1" applyProtection="1"/>
    <xf numFmtId="0" fontId="37" fillId="0" borderId="24" xfId="7" applyFont="1" applyFill="1" applyBorder="1" applyAlignment="1" applyProtection="1">
      <alignment horizontal="center" vertical="center" wrapText="1"/>
    </xf>
    <xf numFmtId="0" fontId="37" fillId="0" borderId="25" xfId="7" applyFont="1" applyFill="1" applyBorder="1" applyAlignment="1" applyProtection="1">
      <alignment horizontal="center" vertical="center" wrapText="1"/>
    </xf>
    <xf numFmtId="3" fontId="37" fillId="0" borderId="26" xfId="7" applyNumberFormat="1" applyFont="1" applyFill="1" applyBorder="1" applyAlignment="1" applyProtection="1">
      <alignment horizontal="center" vertical="center" wrapText="1"/>
    </xf>
    <xf numFmtId="0" fontId="64" fillId="0" borderId="29" xfId="7" applyNumberFormat="1" applyFont="1" applyFill="1" applyBorder="1" applyAlignment="1" applyProtection="1">
      <alignment horizontal="center" vertical="center" wrapText="1"/>
    </xf>
    <xf numFmtId="0" fontId="64" fillId="0" borderId="7" xfId="7" applyNumberFormat="1" applyFont="1" applyFill="1" applyBorder="1" applyAlignment="1" applyProtection="1">
      <alignment horizontal="center" vertical="center" wrapText="1"/>
    </xf>
    <xf numFmtId="3" fontId="64" fillId="0" borderId="8" xfId="7" applyNumberFormat="1" applyFont="1" applyFill="1" applyBorder="1" applyAlignment="1" applyProtection="1">
      <alignment horizontal="center" vertical="center" wrapText="1"/>
    </xf>
    <xf numFmtId="0" fontId="1" fillId="0" borderId="0" xfId="7" applyAlignment="1" applyProtection="1">
      <alignment horizontal="right"/>
    </xf>
    <xf numFmtId="0" fontId="37" fillId="0" borderId="3" xfId="7" applyNumberFormat="1" applyFont="1" applyFill="1" applyBorder="1" applyAlignment="1" applyProtection="1">
      <alignment horizontal="center" vertical="center" wrapText="1"/>
    </xf>
    <xf numFmtId="0" fontId="37" fillId="0" borderId="2" xfId="7" applyNumberFormat="1" applyFont="1" applyFill="1" applyBorder="1" applyAlignment="1" applyProtection="1">
      <alignment horizontal="center" vertical="center" wrapText="1"/>
    </xf>
    <xf numFmtId="3" fontId="37" fillId="0" borderId="4" xfId="7" applyNumberFormat="1" applyFont="1" applyFill="1" applyBorder="1" applyAlignment="1" applyProtection="1">
      <alignment horizontal="right" vertical="center" wrapText="1"/>
    </xf>
    <xf numFmtId="0" fontId="33" fillId="0" borderId="3" xfId="15" applyFont="1" applyFill="1" applyBorder="1" applyAlignment="1" applyProtection="1">
      <alignment horizontal="center" vertical="center"/>
    </xf>
    <xf numFmtId="49" fontId="33" fillId="0" borderId="2" xfId="15" applyNumberFormat="1" applyFont="1" applyFill="1" applyBorder="1" applyAlignment="1" applyProtection="1">
      <alignment horizontal="center" vertical="center"/>
    </xf>
    <xf numFmtId="3" fontId="33" fillId="0" borderId="4" xfId="15" applyNumberFormat="1" applyFont="1" applyFill="1" applyBorder="1" applyAlignment="1" applyProtection="1">
      <alignment horizontal="right" vertical="center"/>
      <protection locked="0"/>
    </xf>
    <xf numFmtId="0" fontId="33" fillId="0" borderId="10" xfId="15" applyFont="1" applyFill="1" applyBorder="1" applyAlignment="1" applyProtection="1">
      <alignment horizontal="center" vertical="center"/>
    </xf>
    <xf numFmtId="49" fontId="33" fillId="0" borderId="5" xfId="15" applyNumberFormat="1" applyFont="1" applyFill="1" applyBorder="1" applyAlignment="1" applyProtection="1">
      <alignment horizontal="center" vertical="center"/>
    </xf>
    <xf numFmtId="3" fontId="33" fillId="0" borderId="6" xfId="15" applyNumberFormat="1" applyFont="1" applyFill="1" applyBorder="1" applyAlignment="1" applyProtection="1">
      <alignment horizontal="right" vertical="center"/>
      <protection locked="0"/>
    </xf>
    <xf numFmtId="0" fontId="33" fillId="0" borderId="0" xfId="15" applyFont="1" applyFill="1" applyBorder="1" applyAlignment="1" applyProtection="1">
      <alignment horizontal="center" vertical="center"/>
    </xf>
    <xf numFmtId="49" fontId="33" fillId="0" borderId="0" xfId="15" applyNumberFormat="1" applyFont="1" applyFill="1" applyBorder="1" applyAlignment="1" applyProtection="1">
      <alignment horizontal="center" vertical="center"/>
    </xf>
    <xf numFmtId="3" fontId="33" fillId="0" borderId="0" xfId="15" applyNumberFormat="1" applyFont="1" applyFill="1" applyBorder="1" applyAlignment="1" applyProtection="1">
      <alignment horizontal="left" vertical="center" wrapText="1"/>
    </xf>
    <xf numFmtId="0" fontId="33" fillId="0" borderId="0" xfId="15" applyNumberFormat="1" applyFont="1" applyFill="1" applyBorder="1" applyAlignment="1" applyProtection="1">
      <alignment horizontal="right" vertical="center"/>
    </xf>
    <xf numFmtId="0" fontId="33" fillId="0" borderId="0" xfId="7" applyFont="1" applyFill="1" applyAlignment="1" applyProtection="1">
      <alignment horizontal="center"/>
    </xf>
    <xf numFmtId="0" fontId="33" fillId="0" borderId="0" xfId="7" applyFont="1" applyFill="1" applyProtection="1"/>
    <xf numFmtId="3" fontId="33" fillId="0" borderId="0" xfId="7" applyNumberFormat="1" applyFont="1" applyFill="1" applyBorder="1" applyAlignment="1" applyProtection="1"/>
    <xf numFmtId="3" fontId="33" fillId="0" borderId="0" xfId="7" applyNumberFormat="1" applyFont="1" applyFill="1" applyAlignment="1" applyProtection="1"/>
    <xf numFmtId="3" fontId="62" fillId="0" borderId="0" xfId="7" applyNumberFormat="1" applyFont="1" applyFill="1" applyAlignment="1" applyProtection="1">
      <alignment horizontal="left"/>
    </xf>
    <xf numFmtId="3" fontId="33" fillId="0" borderId="0" xfId="7" applyNumberFormat="1" applyFont="1" applyFill="1" applyProtection="1"/>
    <xf numFmtId="0" fontId="37" fillId="0" borderId="30" xfId="7" applyFont="1" applyFill="1" applyBorder="1" applyAlignment="1" applyProtection="1">
      <alignment horizontal="center" vertical="center" wrapText="1"/>
    </xf>
    <xf numFmtId="0" fontId="64" fillId="0" borderId="7" xfId="7" applyFont="1" applyFill="1" applyBorder="1" applyAlignment="1" applyProtection="1">
      <alignment horizontal="center" vertical="center"/>
    </xf>
    <xf numFmtId="3" fontId="64" fillId="0" borderId="7" xfId="7" applyNumberFormat="1" applyFont="1" applyFill="1" applyBorder="1" applyAlignment="1" applyProtection="1">
      <alignment horizontal="center" vertical="center"/>
    </xf>
    <xf numFmtId="0" fontId="64" fillId="0" borderId="8" xfId="7" applyFont="1" applyFill="1" applyBorder="1" applyAlignment="1" applyProtection="1">
      <alignment horizontal="center" vertical="center"/>
    </xf>
    <xf numFmtId="3" fontId="65" fillId="0" borderId="2" xfId="7" applyNumberFormat="1" applyFont="1" applyFill="1" applyBorder="1" applyAlignment="1" applyProtection="1">
      <alignment horizontal="right"/>
      <protection locked="0"/>
    </xf>
    <xf numFmtId="3" fontId="37" fillId="0" borderId="2" xfId="7" applyNumberFormat="1" applyFont="1" applyFill="1" applyBorder="1" applyAlignment="1" applyProtection="1">
      <alignment horizontal="right"/>
    </xf>
    <xf numFmtId="3" fontId="37" fillId="0" borderId="4" xfId="7" applyNumberFormat="1" applyFont="1" applyFill="1" applyBorder="1" applyAlignment="1" applyProtection="1">
      <alignment horizontal="right"/>
      <protection locked="0"/>
    </xf>
    <xf numFmtId="3" fontId="65" fillId="0" borderId="5" xfId="7" applyNumberFormat="1" applyFont="1" applyFill="1" applyBorder="1" applyAlignment="1" applyProtection="1">
      <alignment horizontal="right"/>
      <protection locked="0"/>
    </xf>
    <xf numFmtId="3" fontId="33" fillId="0" borderId="5" xfId="7" applyNumberFormat="1" applyFont="1" applyFill="1" applyBorder="1" applyProtection="1">
      <protection locked="0"/>
    </xf>
    <xf numFmtId="3" fontId="37" fillId="0" borderId="5" xfId="7" applyNumberFormat="1" applyFont="1" applyFill="1" applyBorder="1" applyAlignment="1" applyProtection="1">
      <alignment horizontal="right"/>
    </xf>
    <xf numFmtId="3" fontId="37" fillId="0" borderId="6" xfId="7" applyNumberFormat="1" applyFont="1" applyFill="1" applyBorder="1" applyAlignment="1" applyProtection="1">
      <alignment horizontal="right"/>
      <protection locked="0"/>
    </xf>
    <xf numFmtId="0" fontId="1" fillId="0" borderId="0" xfId="7"/>
    <xf numFmtId="0" fontId="35" fillId="0" borderId="0" xfId="12" applyFont="1" applyAlignment="1" applyProtection="1">
      <alignment horizontal="left"/>
    </xf>
    <xf numFmtId="0" fontId="35" fillId="0" borderId="0" xfId="12" applyFont="1" applyProtection="1"/>
    <xf numFmtId="164" fontId="66" fillId="0" borderId="0" xfId="12" applyNumberFormat="1" applyFont="1" applyAlignment="1" applyProtection="1">
      <alignment horizontal="left" vertical="center"/>
    </xf>
    <xf numFmtId="3" fontId="33" fillId="0" borderId="2" xfId="15" applyNumberFormat="1" applyFont="1" applyFill="1" applyBorder="1" applyAlignment="1" applyProtection="1">
      <alignment horizontal="left" vertical="center" wrapText="1"/>
    </xf>
    <xf numFmtId="0" fontId="1" fillId="0" borderId="0" xfId="11" applyFill="1" applyAlignment="1">
      <alignment horizontal="left"/>
    </xf>
    <xf numFmtId="0" fontId="1" fillId="0" borderId="0" xfId="11" applyFill="1" applyAlignment="1">
      <alignment horizontal="center" vertical="center" wrapText="1"/>
    </xf>
    <xf numFmtId="0" fontId="1" fillId="0" borderId="0" xfId="11" applyFill="1"/>
    <xf numFmtId="0" fontId="1" fillId="0" borderId="0" xfId="11"/>
    <xf numFmtId="0" fontId="67" fillId="0" borderId="0" xfId="11" applyFont="1" applyFill="1" applyAlignment="1">
      <alignment horizontal="right"/>
    </xf>
    <xf numFmtId="0" fontId="1" fillId="0" borderId="0" xfId="11" applyFill="1" applyAlignment="1" applyProtection="1">
      <alignment horizontal="left" vertical="center" wrapText="1"/>
    </xf>
    <xf numFmtId="0" fontId="1" fillId="0" borderId="0" xfId="11" applyFill="1" applyProtection="1"/>
    <xf numFmtId="0" fontId="1" fillId="0" borderId="0" xfId="11" applyFill="1" applyAlignment="1">
      <alignment horizontal="right"/>
    </xf>
    <xf numFmtId="49" fontId="58" fillId="0" borderId="31" xfId="11" applyNumberFormat="1" applyFont="1" applyFill="1" applyBorder="1" applyAlignment="1" applyProtection="1">
      <alignment horizontal="center" vertical="center" wrapText="1"/>
    </xf>
    <xf numFmtId="0" fontId="58" fillId="0" borderId="31" xfId="11" applyFont="1" applyFill="1" applyBorder="1" applyAlignment="1" applyProtection="1">
      <alignment horizontal="center" vertical="center" wrapText="1"/>
    </xf>
    <xf numFmtId="49" fontId="64" fillId="0" borderId="29" xfId="11" applyNumberFormat="1" applyFont="1" applyFill="1" applyBorder="1" applyAlignment="1" applyProtection="1">
      <alignment horizontal="center" vertical="center" wrapText="1"/>
    </xf>
    <xf numFmtId="0" fontId="64" fillId="0" borderId="7" xfId="11" applyNumberFormat="1" applyFont="1" applyFill="1" applyBorder="1" applyAlignment="1" applyProtection="1">
      <alignment horizontal="center" vertical="center" wrapText="1"/>
    </xf>
    <xf numFmtId="3" fontId="64" fillId="0" borderId="7" xfId="11" applyNumberFormat="1" applyFont="1" applyFill="1" applyBorder="1" applyAlignment="1" applyProtection="1">
      <alignment horizontal="center" vertical="center" wrapText="1"/>
    </xf>
    <xf numFmtId="49" fontId="37" fillId="0" borderId="3" xfId="11" applyNumberFormat="1" applyFont="1" applyFill="1" applyBorder="1" applyAlignment="1" applyProtection="1">
      <alignment horizontal="center" vertical="center"/>
    </xf>
    <xf numFmtId="49" fontId="37" fillId="0" borderId="2" xfId="11" applyNumberFormat="1" applyFont="1" applyFill="1" applyBorder="1" applyAlignment="1" applyProtection="1">
      <alignment horizontal="center" vertical="center"/>
    </xf>
    <xf numFmtId="3" fontId="37" fillId="0" borderId="2" xfId="11" applyNumberFormat="1" applyFont="1" applyFill="1" applyBorder="1" applyAlignment="1" applyProtection="1">
      <alignment horizontal="left" vertical="center" wrapText="1"/>
    </xf>
    <xf numFmtId="164" fontId="37" fillId="0" borderId="2" xfId="11" applyNumberFormat="1" applyFont="1" applyFill="1" applyBorder="1" applyAlignment="1" applyProtection="1">
      <alignment horizontal="right" vertical="center" wrapText="1"/>
    </xf>
    <xf numFmtId="49" fontId="37" fillId="0" borderId="3" xfId="15" applyNumberFormat="1" applyFont="1" applyFill="1" applyBorder="1" applyAlignment="1" applyProtection="1">
      <alignment horizontal="center" vertical="center"/>
    </xf>
    <xf numFmtId="49" fontId="37" fillId="0" borderId="2" xfId="15" applyNumberFormat="1" applyFont="1" applyFill="1" applyBorder="1" applyAlignment="1" applyProtection="1">
      <alignment horizontal="center" vertical="center"/>
    </xf>
    <xf numFmtId="3" fontId="37" fillId="0" borderId="2" xfId="15" applyNumberFormat="1" applyFont="1" applyFill="1" applyBorder="1" applyAlignment="1" applyProtection="1">
      <alignment horizontal="left" vertical="center" wrapText="1"/>
    </xf>
    <xf numFmtId="164" fontId="37" fillId="0" borderId="2" xfId="15" applyNumberFormat="1" applyFont="1" applyFill="1" applyBorder="1" applyAlignment="1" applyProtection="1">
      <alignment horizontal="right" vertical="center"/>
      <protection locked="0"/>
    </xf>
    <xf numFmtId="164" fontId="37" fillId="0" borderId="2" xfId="15" applyNumberFormat="1" applyFont="1" applyFill="1" applyBorder="1" applyAlignment="1" applyProtection="1">
      <alignment horizontal="right" vertical="center"/>
    </xf>
    <xf numFmtId="49" fontId="33" fillId="0" borderId="3" xfId="15" applyNumberFormat="1" applyFont="1" applyFill="1" applyBorder="1" applyAlignment="1" applyProtection="1">
      <alignment horizontal="center" vertical="center"/>
    </xf>
    <xf numFmtId="164" fontId="65" fillId="0" borderId="2" xfId="15" applyNumberFormat="1" applyFont="1" applyFill="1" applyBorder="1" applyAlignment="1" applyProtection="1">
      <alignment horizontal="right" vertical="center"/>
      <protection locked="0"/>
    </xf>
    <xf numFmtId="0" fontId="33" fillId="0" borderId="2" xfId="15" applyFont="1" applyFill="1" applyBorder="1" applyAlignment="1" applyProtection="1">
      <alignment vertical="center" wrapText="1"/>
    </xf>
    <xf numFmtId="164" fontId="65" fillId="0" borderId="2" xfId="15" applyNumberFormat="1" applyFont="1" applyFill="1" applyBorder="1" applyAlignment="1" applyProtection="1">
      <alignment horizontal="right" vertical="center"/>
    </xf>
    <xf numFmtId="164" fontId="65" fillId="0" borderId="2" xfId="15" applyNumberFormat="1" applyFont="1" applyFill="1" applyBorder="1" applyAlignment="1" applyProtection="1">
      <alignment horizontal="right" vertical="center" wrapText="1"/>
      <protection locked="0"/>
    </xf>
    <xf numFmtId="49" fontId="68" fillId="0" borderId="3" xfId="15" applyNumberFormat="1" applyFont="1" applyFill="1" applyBorder="1" applyAlignment="1" applyProtection="1">
      <alignment horizontal="center" vertical="center"/>
    </xf>
    <xf numFmtId="0" fontId="4" fillId="0" borderId="0" xfId="11" applyFont="1"/>
    <xf numFmtId="49" fontId="65" fillId="0" borderId="2" xfId="15" applyNumberFormat="1" applyFont="1" applyFill="1" applyBorder="1" applyAlignment="1" applyProtection="1">
      <alignment horizontal="center" vertical="center"/>
    </xf>
    <xf numFmtId="49" fontId="58" fillId="0" borderId="2" xfId="15" applyNumberFormat="1" applyFont="1" applyFill="1" applyBorder="1" applyAlignment="1" applyProtection="1">
      <alignment horizontal="center" vertical="center"/>
    </xf>
    <xf numFmtId="49" fontId="65" fillId="0" borderId="2" xfId="15" applyNumberFormat="1" applyFont="1" applyFill="1" applyBorder="1" applyAlignment="1" applyProtection="1">
      <alignment horizontal="left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3" fontId="4" fillId="0" borderId="2" xfId="2" applyNumberFormat="1" applyBorder="1" applyAlignment="1" applyProtection="1">
      <alignment horizontal="center" vertical="center"/>
      <protection locked="0"/>
    </xf>
    <xf numFmtId="0" fontId="4" fillId="0" borderId="2" xfId="2" applyNumberFormat="1" applyFont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166" fontId="4" fillId="0" borderId="2" xfId="2" applyNumberFormat="1" applyBorder="1" applyAlignment="1" applyProtection="1">
      <alignment horizontal="center" vertical="center"/>
      <protection locked="0"/>
    </xf>
    <xf numFmtId="3" fontId="4" fillId="0" borderId="2" xfId="2" applyNumberFormat="1" applyBorder="1" applyAlignment="1" applyProtection="1">
      <alignment vertical="center"/>
      <protection locked="0"/>
    </xf>
    <xf numFmtId="1" fontId="4" fillId="0" borderId="2" xfId="2" applyNumberFormat="1" applyBorder="1" applyAlignment="1" applyProtection="1">
      <alignment horizontal="center" vertical="center"/>
      <protection locked="0"/>
    </xf>
    <xf numFmtId="3" fontId="4" fillId="0" borderId="2" xfId="2" applyNumberFormat="1" applyBorder="1" applyAlignment="1" applyProtection="1">
      <alignment horizontal="right" vertical="center"/>
      <protection locked="0"/>
    </xf>
    <xf numFmtId="0" fontId="71" fillId="0" borderId="0" xfId="7" applyFont="1"/>
    <xf numFmtId="0" fontId="4" fillId="0" borderId="0" xfId="7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13" applyFont="1" applyFill="1" applyAlignment="1" applyProtection="1">
      <alignment horizontal="center" vertical="center"/>
    </xf>
    <xf numFmtId="0" fontId="39" fillId="0" borderId="0" xfId="7" applyFont="1" applyFill="1" applyAlignment="1" applyProtection="1">
      <alignment horizontal="center" vertical="center"/>
    </xf>
    <xf numFmtId="0" fontId="8" fillId="0" borderId="2" xfId="13" applyFont="1" applyFill="1" applyBorder="1" applyAlignment="1" applyProtection="1">
      <alignment horizontal="center" vertical="center" wrapText="1"/>
    </xf>
    <xf numFmtId="49" fontId="8" fillId="0" borderId="2" xfId="13" applyNumberFormat="1" applyFont="1" applyFill="1" applyBorder="1" applyAlignment="1" applyProtection="1">
      <alignment horizontal="center" vertical="center" wrapText="1"/>
    </xf>
    <xf numFmtId="0" fontId="8" fillId="0" borderId="23" xfId="13" applyFont="1" applyFill="1" applyBorder="1" applyAlignment="1" applyProtection="1">
      <alignment horizontal="center" vertical="center" wrapText="1"/>
    </xf>
    <xf numFmtId="0" fontId="8" fillId="0" borderId="20" xfId="13" applyFont="1" applyFill="1" applyBorder="1" applyAlignment="1" applyProtection="1">
      <alignment horizontal="center" vertical="center" wrapText="1"/>
    </xf>
    <xf numFmtId="0" fontId="8" fillId="0" borderId="11" xfId="13" applyFont="1" applyFill="1" applyBorder="1" applyAlignment="1" applyProtection="1">
      <alignment horizontal="center" vertical="center" wrapText="1"/>
    </xf>
    <xf numFmtId="0" fontId="8" fillId="0" borderId="2" xfId="13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>
      <alignment horizontal="center" vertical="center" wrapText="1"/>
    </xf>
    <xf numFmtId="0" fontId="43" fillId="0" borderId="2" xfId="13" applyFont="1" applyFill="1" applyBorder="1" applyAlignment="1">
      <alignment horizontal="center" vertical="center" wrapText="1"/>
    </xf>
    <xf numFmtId="49" fontId="43" fillId="0" borderId="2" xfId="13" applyNumberFormat="1" applyFont="1" applyFill="1" applyBorder="1" applyAlignment="1">
      <alignment horizontal="center" vertical="center" wrapText="1"/>
    </xf>
    <xf numFmtId="0" fontId="47" fillId="0" borderId="14" xfId="13" applyFont="1" applyFill="1" applyBorder="1" applyAlignment="1">
      <alignment horizontal="left" vertical="center" wrapText="1"/>
    </xf>
    <xf numFmtId="0" fontId="47" fillId="0" borderId="16" xfId="13" applyFont="1" applyFill="1" applyBorder="1" applyAlignment="1">
      <alignment horizontal="left" vertical="center" wrapText="1"/>
    </xf>
    <xf numFmtId="0" fontId="47" fillId="0" borderId="18" xfId="13" applyFont="1" applyFill="1" applyBorder="1" applyAlignment="1">
      <alignment horizontal="left" vertical="center" wrapText="1"/>
    </xf>
    <xf numFmtId="0" fontId="46" fillId="0" borderId="2" xfId="13" applyFont="1" applyFill="1" applyBorder="1" applyAlignment="1" applyProtection="1">
      <alignment horizontal="left" vertical="center" wrapText="1"/>
    </xf>
    <xf numFmtId="0" fontId="8" fillId="0" borderId="2" xfId="13" applyFont="1" applyFill="1" applyBorder="1" applyAlignment="1" applyProtection="1">
      <alignment horizontal="left" vertical="center" wrapText="1"/>
    </xf>
    <xf numFmtId="0" fontId="44" fillId="0" borderId="2" xfId="13" applyFont="1" applyFill="1" applyBorder="1" applyAlignment="1" applyProtection="1">
      <alignment horizontal="left" vertical="center" wrapText="1"/>
    </xf>
    <xf numFmtId="0" fontId="43" fillId="0" borderId="2" xfId="13" applyFont="1" applyFill="1" applyBorder="1" applyAlignment="1" applyProtection="1">
      <alignment horizontal="left" vertical="center" wrapText="1"/>
    </xf>
    <xf numFmtId="0" fontId="42" fillId="0" borderId="2" xfId="13" applyFont="1" applyFill="1" applyBorder="1" applyAlignment="1" applyProtection="1">
      <alignment horizontal="left" vertical="center" wrapText="1"/>
    </xf>
    <xf numFmtId="0" fontId="43" fillId="0" borderId="2" xfId="13" applyFont="1" applyFill="1" applyBorder="1" applyAlignment="1" applyProtection="1">
      <alignment horizontal="center" vertical="center" wrapText="1"/>
    </xf>
    <xf numFmtId="0" fontId="46" fillId="0" borderId="14" xfId="13" applyFont="1" applyFill="1" applyBorder="1" applyAlignment="1" applyProtection="1">
      <alignment horizontal="left" vertical="center" wrapText="1"/>
    </xf>
    <xf numFmtId="0" fontId="46" fillId="0" borderId="16" xfId="13" applyFont="1" applyFill="1" applyBorder="1" applyAlignment="1" applyProtection="1">
      <alignment horizontal="left" vertical="center" wrapText="1"/>
    </xf>
    <xf numFmtId="0" fontId="46" fillId="0" borderId="18" xfId="13" applyFont="1" applyFill="1" applyBorder="1" applyAlignment="1" applyProtection="1">
      <alignment horizontal="left" vertical="center" wrapText="1"/>
    </xf>
    <xf numFmtId="0" fontId="44" fillId="0" borderId="14" xfId="13" applyFont="1" applyFill="1" applyBorder="1" applyAlignment="1" applyProtection="1">
      <alignment horizontal="left" vertical="center" wrapText="1"/>
    </xf>
    <xf numFmtId="0" fontId="44" fillId="0" borderId="16" xfId="13" applyFont="1" applyFill="1" applyBorder="1" applyAlignment="1" applyProtection="1">
      <alignment horizontal="left" vertical="center" wrapText="1"/>
    </xf>
    <xf numFmtId="0" fontId="44" fillId="0" borderId="18" xfId="13" applyFont="1" applyFill="1" applyBorder="1" applyAlignment="1" applyProtection="1">
      <alignment horizontal="left" vertical="center" wrapText="1"/>
    </xf>
    <xf numFmtId="0" fontId="49" fillId="0" borderId="2" xfId="13" applyFont="1" applyFill="1" applyBorder="1" applyAlignment="1" applyProtection="1">
      <alignment horizontal="left" vertical="center" wrapText="1"/>
    </xf>
    <xf numFmtId="0" fontId="39" fillId="0" borderId="2" xfId="13" applyFont="1" applyFill="1" applyBorder="1" applyAlignment="1" applyProtection="1">
      <alignment horizontal="left" vertical="center" wrapText="1"/>
    </xf>
    <xf numFmtId="0" fontId="50" fillId="0" borderId="0" xfId="13" applyFont="1" applyFill="1" applyAlignment="1" applyProtection="1">
      <alignment horizontal="center" vertical="center"/>
    </xf>
    <xf numFmtId="0" fontId="8" fillId="0" borderId="0" xfId="7" applyFont="1" applyFill="1" applyAlignment="1" applyProtection="1">
      <alignment horizontal="center" vertical="center"/>
    </xf>
    <xf numFmtId="0" fontId="55" fillId="0" borderId="0" xfId="13" applyFont="1" applyFill="1" applyAlignment="1" applyProtection="1">
      <alignment horizontal="center" vertical="center"/>
    </xf>
    <xf numFmtId="0" fontId="43" fillId="0" borderId="0" xfId="13" applyFont="1" applyFill="1" applyAlignment="1" applyProtection="1">
      <alignment horizontal="center" vertical="center"/>
    </xf>
    <xf numFmtId="0" fontId="33" fillId="0" borderId="2" xfId="13" applyFont="1" applyFill="1" applyBorder="1" applyAlignment="1" applyProtection="1">
      <alignment vertical="center"/>
    </xf>
    <xf numFmtId="0" fontId="43" fillId="0" borderId="0" xfId="7" applyFont="1" applyFill="1" applyAlignment="1" applyProtection="1">
      <alignment horizontal="center" vertical="center"/>
    </xf>
    <xf numFmtId="0" fontId="8" fillId="0" borderId="14" xfId="13" applyFont="1" applyFill="1" applyBorder="1" applyAlignment="1" applyProtection="1">
      <alignment horizontal="center" vertical="center" wrapText="1"/>
    </xf>
    <xf numFmtId="0" fontId="8" fillId="0" borderId="18" xfId="13" applyFont="1" applyFill="1" applyBorder="1" applyAlignment="1" applyProtection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2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49" fontId="11" fillId="0" borderId="2" xfId="12" applyNumberFormat="1" applyFont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62" fillId="0" borderId="0" xfId="7" applyNumberFormat="1" applyFont="1" applyFill="1" applyAlignment="1" applyProtection="1">
      <alignment horizontal="center" wrapText="1"/>
    </xf>
    <xf numFmtId="0" fontId="33" fillId="0" borderId="0" xfId="7" applyFont="1" applyFill="1" applyAlignment="1" applyProtection="1">
      <alignment horizontal="left" vertical="center" wrapText="1"/>
    </xf>
    <xf numFmtId="3" fontId="37" fillId="0" borderId="32" xfId="7" applyNumberFormat="1" applyFont="1" applyFill="1" applyBorder="1" applyAlignment="1" applyProtection="1">
      <alignment horizontal="center" vertical="center" wrapText="1"/>
    </xf>
    <xf numFmtId="3" fontId="37" fillId="0" borderId="33" xfId="7" applyNumberFormat="1" applyFont="1" applyFill="1" applyBorder="1" applyAlignment="1" applyProtection="1">
      <alignment horizontal="center" vertical="center" wrapText="1"/>
    </xf>
    <xf numFmtId="0" fontId="37" fillId="0" borderId="25" xfId="7" applyFont="1" applyFill="1" applyBorder="1" applyAlignment="1" applyProtection="1">
      <alignment horizontal="center" vertical="center" wrapText="1"/>
    </xf>
    <xf numFmtId="0" fontId="64" fillId="0" borderId="7" xfId="7" applyNumberFormat="1" applyFont="1" applyFill="1" applyBorder="1" applyAlignment="1" applyProtection="1">
      <alignment horizontal="center" vertical="center" wrapText="1"/>
    </xf>
    <xf numFmtId="0" fontId="37" fillId="0" borderId="2" xfId="7" applyNumberFormat="1" applyFont="1" applyFill="1" applyBorder="1" applyAlignment="1" applyProtection="1">
      <alignment horizontal="left" vertical="center" wrapText="1"/>
    </xf>
    <xf numFmtId="3" fontId="33" fillId="0" borderId="2" xfId="15" applyNumberFormat="1" applyFont="1" applyFill="1" applyBorder="1" applyAlignment="1" applyProtection="1">
      <alignment horizontal="left" vertical="center" wrapText="1"/>
    </xf>
    <xf numFmtId="0" fontId="64" fillId="0" borderId="29" xfId="7" applyFont="1" applyFill="1" applyBorder="1" applyAlignment="1" applyProtection="1">
      <alignment horizontal="center" vertical="center"/>
    </xf>
    <xf numFmtId="0" fontId="64" fillId="0" borderId="7" xfId="7" applyFont="1" applyFill="1" applyBorder="1" applyAlignment="1" applyProtection="1">
      <alignment horizontal="center" vertical="center"/>
    </xf>
    <xf numFmtId="14" fontId="65" fillId="0" borderId="3" xfId="7" applyNumberFormat="1" applyFont="1" applyFill="1" applyBorder="1" applyAlignment="1" applyProtection="1">
      <alignment horizontal="center"/>
    </xf>
    <xf numFmtId="0" fontId="65" fillId="0" borderId="2" xfId="7" applyFont="1" applyFill="1" applyBorder="1" applyAlignment="1" applyProtection="1">
      <alignment horizontal="center"/>
    </xf>
    <xf numFmtId="0" fontId="65" fillId="0" borderId="10" xfId="7" applyFont="1" applyFill="1" applyBorder="1" applyAlignment="1" applyProtection="1">
      <alignment horizontal="center"/>
    </xf>
    <xf numFmtId="0" fontId="65" fillId="0" borderId="5" xfId="7" applyFont="1" applyFill="1" applyBorder="1" applyAlignment="1" applyProtection="1">
      <alignment horizontal="center"/>
    </xf>
    <xf numFmtId="3" fontId="33" fillId="0" borderId="5" xfId="15" applyNumberFormat="1" applyFont="1" applyFill="1" applyBorder="1" applyAlignment="1" applyProtection="1">
      <alignment horizontal="left" vertical="center" wrapText="1"/>
    </xf>
    <xf numFmtId="0" fontId="37" fillId="0" borderId="34" xfId="7" applyFont="1" applyFill="1" applyBorder="1" applyAlignment="1" applyProtection="1">
      <alignment horizontal="center" vertical="center"/>
    </xf>
    <xf numFmtId="0" fontId="37" fillId="0" borderId="35" xfId="7" applyFont="1" applyFill="1" applyBorder="1" applyAlignment="1" applyProtection="1">
      <alignment horizontal="center" vertical="center"/>
    </xf>
    <xf numFmtId="0" fontId="37" fillId="0" borderId="36" xfId="7" applyFont="1" applyFill="1" applyBorder="1" applyAlignment="1" applyProtection="1">
      <alignment horizontal="center" vertical="center"/>
    </xf>
    <xf numFmtId="0" fontId="37" fillId="0" borderId="30" xfId="7" applyFont="1" applyFill="1" applyBorder="1" applyAlignment="1" applyProtection="1">
      <alignment horizontal="center" vertical="center"/>
    </xf>
    <xf numFmtId="0" fontId="37" fillId="0" borderId="25" xfId="7" applyFont="1" applyFill="1" applyBorder="1" applyAlignment="1" applyProtection="1">
      <alignment horizontal="center" vertical="center"/>
    </xf>
    <xf numFmtId="3" fontId="62" fillId="0" borderId="0" xfId="11" applyNumberFormat="1" applyFont="1" applyFill="1" applyAlignment="1" applyProtection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49" fontId="11" fillId="0" borderId="2" xfId="13" applyNumberFormat="1" applyFont="1" applyBorder="1" applyAlignment="1" applyProtection="1">
      <alignment horizontal="center" vertical="center" wrapText="1"/>
    </xf>
    <xf numFmtId="0" fontId="11" fillId="0" borderId="4" xfId="13" applyFont="1" applyBorder="1" applyAlignment="1" applyProtection="1">
      <alignment horizontal="center" vertical="center" wrapText="1"/>
    </xf>
    <xf numFmtId="0" fontId="11" fillId="0" borderId="2" xfId="13" applyFont="1" applyBorder="1" applyAlignment="1" applyProtection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4" fillId="0" borderId="2" xfId="6" applyFont="1" applyBorder="1" applyAlignment="1">
      <alignment vertical="center"/>
    </xf>
    <xf numFmtId="0" fontId="11" fillId="0" borderId="4" xfId="6" applyFont="1" applyBorder="1" applyAlignment="1">
      <alignment horizontal="center" vertical="center" wrapText="1"/>
    </xf>
    <xf numFmtId="0" fontId="4" fillId="0" borderId="4" xfId="6" applyFont="1" applyBorder="1" applyAlignment="1">
      <alignment vertical="center"/>
    </xf>
    <xf numFmtId="0" fontId="11" fillId="0" borderId="7" xfId="6" applyFont="1" applyBorder="1" applyAlignment="1">
      <alignment horizontal="center" vertical="center" wrapText="1"/>
    </xf>
    <xf numFmtId="0" fontId="11" fillId="0" borderId="9" xfId="6" applyFont="1" applyBorder="1" applyAlignment="1" applyProtection="1">
      <alignment horizontal="center" vertical="center" wrapText="1"/>
    </xf>
    <xf numFmtId="0" fontId="4" fillId="0" borderId="9" xfId="6" applyFont="1" applyBorder="1" applyAlignment="1" applyProtection="1">
      <alignment vertical="center"/>
    </xf>
    <xf numFmtId="0" fontId="11" fillId="0" borderId="9" xfId="13" applyFont="1" applyBorder="1" applyAlignment="1" applyProtection="1">
      <alignment horizontal="center" vertical="center" wrapText="1"/>
    </xf>
    <xf numFmtId="0" fontId="11" fillId="0" borderId="29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11" fillId="0" borderId="8" xfId="6" applyFont="1" applyBorder="1" applyAlignment="1">
      <alignment horizontal="center" vertical="center" wrapText="1"/>
    </xf>
    <xf numFmtId="0" fontId="11" fillId="0" borderId="3" xfId="13" applyFont="1" applyBorder="1" applyAlignment="1" applyProtection="1">
      <alignment horizontal="center" vertical="center" wrapText="1"/>
    </xf>
    <xf numFmtId="0" fontId="11" fillId="0" borderId="39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0" fillId="14" borderId="14" xfId="0" applyFont="1" applyFill="1" applyBorder="1" applyAlignment="1">
      <alignment horizontal="center"/>
    </xf>
    <xf numFmtId="0" fontId="70" fillId="14" borderId="16" xfId="0" applyFont="1" applyFill="1" applyBorder="1" applyAlignment="1">
      <alignment horizontal="center"/>
    </xf>
    <xf numFmtId="0" fontId="70" fillId="15" borderId="14" xfId="0" applyFont="1" applyFill="1" applyBorder="1" applyAlignment="1">
      <alignment horizontal="center"/>
    </xf>
    <xf numFmtId="0" fontId="70" fillId="15" borderId="16" xfId="0" applyFont="1" applyFill="1" applyBorder="1" applyAlignment="1">
      <alignment horizontal="center"/>
    </xf>
    <xf numFmtId="0" fontId="70" fillId="16" borderId="14" xfId="0" applyFont="1" applyFill="1" applyBorder="1" applyAlignment="1">
      <alignment horizontal="center"/>
    </xf>
    <xf numFmtId="0" fontId="70" fillId="16" borderId="16" xfId="0" applyFont="1" applyFill="1" applyBorder="1" applyAlignment="1">
      <alignment horizontal="center"/>
    </xf>
    <xf numFmtId="0" fontId="70" fillId="16" borderId="18" xfId="0" applyFont="1" applyFill="1" applyBorder="1" applyAlignment="1">
      <alignment horizontal="center"/>
    </xf>
  </cellXfs>
  <cellStyles count="17">
    <cellStyle name="Bad" xfId="1" builtinId="27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5" xfId="7"/>
    <cellStyle name="Normal_00201001" xfId="8"/>
    <cellStyle name="Normal_DEO 1 Zbirni Sestomesecni-07-Sekundarna" xfId="9"/>
    <cellStyle name="Normal_Meni" xfId="10"/>
    <cellStyle name="Normal_ZR_Dvanaestomesecni_2010-OTKLJUCAN" xfId="11"/>
    <cellStyle name="Normal_ZR_Obrasci_2005" xfId="12"/>
    <cellStyle name="Normal_ZR_Obrasci_2005 2" xfId="13"/>
    <cellStyle name="Normal_ZR_Obrasci_2005_Obrazac_5GO_Dvanaestomesecni 2" xfId="14"/>
    <cellStyle name="Normal_ZR_ZU_Obrasci_20051" xfId="15"/>
    <cellStyle name="Normal_ZR_ZU_Obrasci_20051 2" xfId="16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8.emf"/><Relationship Id="rId1" Type="http://schemas.openxmlformats.org/officeDocument/2006/relationships/image" Target="../media/image4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16</xdr:row>
          <xdr:rowOff>57150</xdr:rowOff>
        </xdr:from>
        <xdr:to>
          <xdr:col>3</xdr:col>
          <xdr:colOff>247650</xdr:colOff>
          <xdr:row>17</xdr:row>
          <xdr:rowOff>95250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16</xdr:row>
          <xdr:rowOff>76200</xdr:rowOff>
        </xdr:from>
        <xdr:to>
          <xdr:col>4</xdr:col>
          <xdr:colOff>495300</xdr:colOff>
          <xdr:row>17</xdr:row>
          <xdr:rowOff>114300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18</xdr:row>
          <xdr:rowOff>66675</xdr:rowOff>
        </xdr:from>
        <xdr:to>
          <xdr:col>4</xdr:col>
          <xdr:colOff>504825</xdr:colOff>
          <xdr:row>20</xdr:row>
          <xdr:rowOff>66675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22</xdr:row>
          <xdr:rowOff>76200</xdr:rowOff>
        </xdr:from>
        <xdr:to>
          <xdr:col>4</xdr:col>
          <xdr:colOff>514350</xdr:colOff>
          <xdr:row>24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20</xdr:row>
          <xdr:rowOff>180975</xdr:rowOff>
        </xdr:from>
        <xdr:to>
          <xdr:col>4</xdr:col>
          <xdr:colOff>504825</xdr:colOff>
          <xdr:row>21</xdr:row>
          <xdr:rowOff>114300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16</xdr:row>
          <xdr:rowOff>38100</xdr:rowOff>
        </xdr:from>
        <xdr:to>
          <xdr:col>2</xdr:col>
          <xdr:colOff>514350</xdr:colOff>
          <xdr:row>17</xdr:row>
          <xdr:rowOff>76200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18</xdr:row>
          <xdr:rowOff>38100</xdr:rowOff>
        </xdr:from>
        <xdr:to>
          <xdr:col>2</xdr:col>
          <xdr:colOff>533400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20</xdr:row>
          <xdr:rowOff>142875</xdr:rowOff>
        </xdr:from>
        <xdr:to>
          <xdr:col>2</xdr:col>
          <xdr:colOff>514350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22</xdr:row>
          <xdr:rowOff>76200</xdr:rowOff>
        </xdr:from>
        <xdr:to>
          <xdr:col>2</xdr:col>
          <xdr:colOff>504825</xdr:colOff>
          <xdr:row>24</xdr:row>
          <xdr:rowOff>76200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18</xdr:row>
          <xdr:rowOff>66675</xdr:rowOff>
        </xdr:from>
        <xdr:to>
          <xdr:col>3</xdr:col>
          <xdr:colOff>257175</xdr:colOff>
          <xdr:row>20</xdr:row>
          <xdr:rowOff>66675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20</xdr:row>
          <xdr:rowOff>161925</xdr:rowOff>
        </xdr:from>
        <xdr:to>
          <xdr:col>3</xdr:col>
          <xdr:colOff>247650</xdr:colOff>
          <xdr:row>21</xdr:row>
          <xdr:rowOff>85725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22</xdr:row>
          <xdr:rowOff>85725</xdr:rowOff>
        </xdr:from>
        <xdr:to>
          <xdr:col>3</xdr:col>
          <xdr:colOff>247650</xdr:colOff>
          <xdr:row>24</xdr:row>
          <xdr:rowOff>85725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25</xdr:row>
          <xdr:rowOff>76200</xdr:rowOff>
        </xdr:from>
        <xdr:to>
          <xdr:col>2</xdr:col>
          <xdr:colOff>514350</xdr:colOff>
          <xdr:row>383</xdr:row>
          <xdr:rowOff>76200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25</xdr:row>
          <xdr:rowOff>57150</xdr:rowOff>
        </xdr:from>
        <xdr:to>
          <xdr:col>3</xdr:col>
          <xdr:colOff>257175</xdr:colOff>
          <xdr:row>383</xdr:row>
          <xdr:rowOff>57150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25</xdr:row>
          <xdr:rowOff>47625</xdr:rowOff>
        </xdr:from>
        <xdr:to>
          <xdr:col>4</xdr:col>
          <xdr:colOff>514350</xdr:colOff>
          <xdr:row>383</xdr:row>
          <xdr:rowOff>47625</xdr:rowOff>
        </xdr:to>
        <xdr:sp macro="" textlink="">
          <xdr:nvSpPr>
            <xdr:cNvPr id="3188" name="CommandButton20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38100</xdr:rowOff>
        </xdr:from>
        <xdr:to>
          <xdr:col>5</xdr:col>
          <xdr:colOff>1009650</xdr:colOff>
          <xdr:row>6</xdr:row>
          <xdr:rowOff>28575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4</xdr:row>
          <xdr:rowOff>0</xdr:rowOff>
        </xdr:from>
        <xdr:to>
          <xdr:col>6</xdr:col>
          <xdr:colOff>1485900</xdr:colOff>
          <xdr:row>6</xdr:row>
          <xdr:rowOff>95250</xdr:rowOff>
        </xdr:to>
        <xdr:sp macro="" textlink="">
          <xdr:nvSpPr>
            <xdr:cNvPr id="74753" name="CommandButton1" hidden="1">
              <a:extLst>
                <a:ext uri="{63B3BB69-23CF-44E3-9099-C40C66FF867C}">
                  <a14:compatExt spid="_x0000_s7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1323975</xdr:colOff>
          <xdr:row>5</xdr:row>
          <xdr:rowOff>19050</xdr:rowOff>
        </xdr:from>
        <xdr:to>
          <xdr:col>6</xdr:col>
          <xdr:colOff>38100</xdr:colOff>
          <xdr:row>7</xdr:row>
          <xdr:rowOff>38100</xdr:rowOff>
        </xdr:to>
        <xdr:sp macro="" textlink="">
          <xdr:nvSpPr>
            <xdr:cNvPr id="75777" name="CommandButton1" hidden="1">
              <a:extLst>
                <a:ext uri="{63B3BB69-23CF-44E3-9099-C40C66FF867C}">
                  <a14:compatExt spid="_x0000_s7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76801" name="CommandButton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694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695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6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762" name="Line 3"/>
        <xdr:cNvSpPr>
          <a:spLocks noChangeShapeType="1"/>
        </xdr:cNvSpPr>
      </xdr:nvSpPr>
      <xdr:spPr bwMode="auto">
        <a:xfrm>
          <a:off x="2705100" y="771048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763" name="Line 4"/>
        <xdr:cNvSpPr>
          <a:spLocks noChangeShapeType="1"/>
        </xdr:cNvSpPr>
      </xdr:nvSpPr>
      <xdr:spPr bwMode="auto">
        <a:xfrm>
          <a:off x="4914900" y="771048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7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765" name="Line 3"/>
        <xdr:cNvSpPr>
          <a:spLocks noChangeShapeType="1"/>
        </xdr:cNvSpPr>
      </xdr:nvSpPr>
      <xdr:spPr bwMode="auto">
        <a:xfrm>
          <a:off x="409575" y="766000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786" name="Line 2"/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787" name="Line 3"/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788" name="Line 4"/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7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813" name="Line 2"/>
        <xdr:cNvSpPr>
          <a:spLocks noChangeShapeType="1"/>
        </xdr:cNvSpPr>
      </xdr:nvSpPr>
      <xdr:spPr bwMode="auto">
        <a:xfrm>
          <a:off x="466725" y="982599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814" name="Line 3"/>
        <xdr:cNvSpPr>
          <a:spLocks noChangeShapeType="1"/>
        </xdr:cNvSpPr>
      </xdr:nvSpPr>
      <xdr:spPr bwMode="auto">
        <a:xfrm>
          <a:off x="2524125" y="987075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815" name="Line 4"/>
        <xdr:cNvSpPr>
          <a:spLocks noChangeShapeType="1"/>
        </xdr:cNvSpPr>
      </xdr:nvSpPr>
      <xdr:spPr bwMode="auto">
        <a:xfrm>
          <a:off x="5219700" y="9869805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8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3333750</xdr:colOff>
          <xdr:row>1</xdr:row>
          <xdr:rowOff>0</xdr:rowOff>
        </xdr:from>
        <xdr:to>
          <xdr:col>4</xdr:col>
          <xdr:colOff>228600</xdr:colOff>
          <xdr:row>2</xdr:row>
          <xdr:rowOff>104775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image" Target="../media/image48.emf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ontrol" Target="../activeX/activeX47.xml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1.emf"/><Relationship Id="rId4" Type="http://schemas.openxmlformats.org/officeDocument/2006/relationships/control" Target="../activeX/activeX3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4.emf"/><Relationship Id="rId4" Type="http://schemas.openxmlformats.org/officeDocument/2006/relationships/control" Target="../activeX/activeX3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3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1867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573" t="s">
        <v>1868</v>
      </c>
      <c r="D10" s="574"/>
      <c r="E10" s="41"/>
    </row>
    <row r="11" spans="1:6" ht="16.5" customHeight="1">
      <c r="C11" s="573" t="s">
        <v>1869</v>
      </c>
      <c r="D11" s="574"/>
    </row>
    <row r="12" spans="1:6" ht="16.5" customHeight="1">
      <c r="B12" s="42"/>
      <c r="C12" s="573" t="s">
        <v>1870</v>
      </c>
      <c r="D12" s="574"/>
      <c r="E12" s="42"/>
    </row>
    <row r="13" spans="1:6" ht="16.5" customHeight="1">
      <c r="B13" s="42"/>
      <c r="C13" s="573" t="s">
        <v>1871</v>
      </c>
      <c r="D13" s="574"/>
      <c r="E13" s="42"/>
    </row>
    <row r="14" spans="1:6" ht="16.5" customHeight="1">
      <c r="B14" s="42"/>
      <c r="C14" s="575" t="s">
        <v>1872</v>
      </c>
      <c r="D14" s="575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572"/>
      <c r="F18" s="572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57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hidden="1" customHeight="1"/>
    <row r="29" spans="1:7" s="44" customFormat="1" ht="12.75" hidden="1" customHeight="1">
      <c r="A29" s="44" t="s">
        <v>670</v>
      </c>
      <c r="B29" s="44" t="str">
        <f>LEFT(A29,2)</f>
        <v>30</v>
      </c>
      <c r="D29" s="44" t="s">
        <v>615</v>
      </c>
      <c r="E29" s="44" t="str">
        <f>LEFT(D29,8)</f>
        <v>00230047</v>
      </c>
    </row>
    <row r="30" spans="1:7" s="43" customFormat="1" ht="12.75" hidden="1" customHeight="1">
      <c r="A30" s="45" t="s">
        <v>45</v>
      </c>
      <c r="B30" s="46" t="s">
        <v>524</v>
      </c>
      <c r="C30" s="56" t="s">
        <v>537</v>
      </c>
      <c r="D30" s="45" t="s">
        <v>155</v>
      </c>
    </row>
    <row r="31" spans="1:7" s="43" customFormat="1" ht="12.75" hidden="1" customHeight="1">
      <c r="A31" s="45" t="s">
        <v>671</v>
      </c>
      <c r="B31" s="46" t="s">
        <v>524</v>
      </c>
      <c r="C31" s="56" t="s">
        <v>122</v>
      </c>
      <c r="D31" s="45" t="s">
        <v>156</v>
      </c>
    </row>
    <row r="32" spans="1:7" s="43" customFormat="1" ht="12.75" hidden="1" customHeight="1">
      <c r="A32" s="45" t="s">
        <v>46</v>
      </c>
      <c r="B32" s="47" t="s">
        <v>524</v>
      </c>
      <c r="C32" s="57" t="s">
        <v>632</v>
      </c>
      <c r="D32" s="45" t="s">
        <v>157</v>
      </c>
    </row>
    <row r="33" spans="1:4" s="43" customFormat="1" ht="12.75" hidden="1" customHeight="1">
      <c r="A33" s="45" t="s">
        <v>672</v>
      </c>
      <c r="B33" s="47" t="s">
        <v>524</v>
      </c>
      <c r="C33" s="57" t="s">
        <v>593</v>
      </c>
      <c r="D33" s="45" t="s">
        <v>158</v>
      </c>
    </row>
    <row r="34" spans="1:4" s="43" customFormat="1" ht="12.75" hidden="1" customHeight="1">
      <c r="A34" s="45" t="s">
        <v>47</v>
      </c>
      <c r="B34" s="47" t="s">
        <v>524</v>
      </c>
      <c r="C34" s="57" t="s">
        <v>633</v>
      </c>
      <c r="D34" s="45" t="s">
        <v>159</v>
      </c>
    </row>
    <row r="35" spans="1:4" s="43" customFormat="1" ht="12.75" hidden="1" customHeight="1">
      <c r="A35" s="45" t="s">
        <v>48</v>
      </c>
      <c r="B35" s="47" t="s">
        <v>524</v>
      </c>
      <c r="C35" s="57" t="s">
        <v>123</v>
      </c>
      <c r="D35" s="45" t="s">
        <v>160</v>
      </c>
    </row>
    <row r="36" spans="1:4" s="43" customFormat="1" ht="12.75" hidden="1" customHeight="1">
      <c r="A36" s="45" t="s">
        <v>49</v>
      </c>
      <c r="B36" s="47" t="s">
        <v>525</v>
      </c>
      <c r="C36" s="57" t="s">
        <v>594</v>
      </c>
      <c r="D36" s="45" t="s">
        <v>161</v>
      </c>
    </row>
    <row r="37" spans="1:4" s="43" customFormat="1" ht="12.75" hidden="1" customHeight="1">
      <c r="A37" s="45" t="s">
        <v>673</v>
      </c>
      <c r="B37" s="47" t="s">
        <v>525</v>
      </c>
      <c r="C37" s="57" t="s">
        <v>595</v>
      </c>
      <c r="D37" s="45" t="s">
        <v>162</v>
      </c>
    </row>
    <row r="38" spans="1:4" s="43" customFormat="1" ht="12.75" hidden="1" customHeight="1">
      <c r="A38" s="45" t="s">
        <v>674</v>
      </c>
      <c r="B38" s="47" t="s">
        <v>525</v>
      </c>
      <c r="C38" s="57" t="s">
        <v>596</v>
      </c>
      <c r="D38" s="45" t="s">
        <v>163</v>
      </c>
    </row>
    <row r="39" spans="1:4" s="43" customFormat="1" ht="12.75" hidden="1" customHeight="1">
      <c r="A39" s="45" t="s">
        <v>50</v>
      </c>
      <c r="B39" s="47" t="s">
        <v>525</v>
      </c>
      <c r="C39" s="57" t="s">
        <v>124</v>
      </c>
      <c r="D39" s="45" t="s">
        <v>164</v>
      </c>
    </row>
    <row r="40" spans="1:4" s="43" customFormat="1" ht="12.75" hidden="1" customHeight="1">
      <c r="A40" s="98" t="s">
        <v>675</v>
      </c>
      <c r="B40" s="47" t="s">
        <v>525</v>
      </c>
      <c r="C40" s="57" t="s">
        <v>597</v>
      </c>
      <c r="D40" s="45" t="s">
        <v>165</v>
      </c>
    </row>
    <row r="41" spans="1:4" s="43" customFormat="1" ht="12.75" hidden="1" customHeight="1">
      <c r="A41" s="45" t="s">
        <v>51</v>
      </c>
      <c r="B41" s="47" t="s">
        <v>525</v>
      </c>
      <c r="C41" s="57" t="s">
        <v>598</v>
      </c>
      <c r="D41" s="45" t="s">
        <v>166</v>
      </c>
    </row>
    <row r="42" spans="1:4" s="43" customFormat="1" ht="12.75" hidden="1" customHeight="1">
      <c r="A42" s="45" t="s">
        <v>52</v>
      </c>
      <c r="B42" s="47" t="s">
        <v>525</v>
      </c>
      <c r="C42" s="57" t="s">
        <v>261</v>
      </c>
      <c r="D42" s="45" t="s">
        <v>167</v>
      </c>
    </row>
    <row r="43" spans="1:4" s="43" customFormat="1" ht="12.75" hidden="1" customHeight="1">
      <c r="A43" s="45" t="s">
        <v>53</v>
      </c>
      <c r="B43" s="47" t="s">
        <v>525</v>
      </c>
      <c r="C43" s="57" t="s">
        <v>599</v>
      </c>
      <c r="D43" s="45" t="s">
        <v>168</v>
      </c>
    </row>
    <row r="44" spans="1:4" s="43" customFormat="1" ht="12.75" hidden="1" customHeight="1">
      <c r="A44" s="45" t="s">
        <v>676</v>
      </c>
      <c r="B44" s="47" t="s">
        <v>525</v>
      </c>
      <c r="C44" s="57" t="s">
        <v>262</v>
      </c>
      <c r="D44" s="45" t="s">
        <v>169</v>
      </c>
    </row>
    <row r="45" spans="1:4" s="43" customFormat="1" ht="12.75" hidden="1" customHeight="1">
      <c r="A45" s="45" t="s">
        <v>677</v>
      </c>
      <c r="B45" s="47" t="s">
        <v>525</v>
      </c>
      <c r="C45" s="57" t="s">
        <v>263</v>
      </c>
      <c r="D45" s="45" t="s">
        <v>170</v>
      </c>
    </row>
    <row r="46" spans="1:4" s="43" customFormat="1" ht="12.75" hidden="1" customHeight="1">
      <c r="A46" s="45" t="s">
        <v>678</v>
      </c>
      <c r="B46" s="47" t="s">
        <v>523</v>
      </c>
      <c r="C46" s="57" t="s">
        <v>600</v>
      </c>
      <c r="D46" s="45" t="s">
        <v>172</v>
      </c>
    </row>
    <row r="47" spans="1:4" s="43" customFormat="1" ht="12.75" hidden="1" customHeight="1">
      <c r="A47" s="45" t="s">
        <v>679</v>
      </c>
      <c r="B47" s="47" t="s">
        <v>523</v>
      </c>
      <c r="C47" s="57" t="s">
        <v>601</v>
      </c>
      <c r="D47" s="45" t="s">
        <v>173</v>
      </c>
    </row>
    <row r="48" spans="1:4" s="43" customFormat="1" ht="12.75" hidden="1" customHeight="1">
      <c r="A48" s="45" t="s">
        <v>680</v>
      </c>
      <c r="B48" s="47" t="s">
        <v>523</v>
      </c>
      <c r="C48" s="57" t="s">
        <v>602</v>
      </c>
      <c r="D48" s="45" t="s">
        <v>174</v>
      </c>
    </row>
    <row r="49" spans="1:4" s="43" customFormat="1" ht="12.75" hidden="1" customHeight="1">
      <c r="A49" s="45" t="s">
        <v>681</v>
      </c>
      <c r="B49" s="47" t="s">
        <v>523</v>
      </c>
      <c r="C49" s="57" t="s">
        <v>603</v>
      </c>
      <c r="D49" s="45" t="s">
        <v>175</v>
      </c>
    </row>
    <row r="50" spans="1:4" s="43" customFormat="1" ht="12.75" hidden="1" customHeight="1">
      <c r="A50" s="45" t="s">
        <v>682</v>
      </c>
      <c r="B50" s="47" t="s">
        <v>523</v>
      </c>
      <c r="C50" s="57" t="s">
        <v>604</v>
      </c>
      <c r="D50" s="45" t="s">
        <v>176</v>
      </c>
    </row>
    <row r="51" spans="1:4" s="43" customFormat="1" ht="12.75" hidden="1" customHeight="1">
      <c r="A51" s="45" t="s">
        <v>54</v>
      </c>
      <c r="B51" s="47" t="s">
        <v>523</v>
      </c>
      <c r="C51" s="57" t="s">
        <v>605</v>
      </c>
      <c r="D51" s="45" t="s">
        <v>177</v>
      </c>
    </row>
    <row r="52" spans="1:4" s="43" customFormat="1" ht="12.75" hidden="1" customHeight="1">
      <c r="A52" s="45" t="s">
        <v>55</v>
      </c>
      <c r="B52" s="47" t="s">
        <v>523</v>
      </c>
      <c r="C52" s="57" t="s">
        <v>264</v>
      </c>
      <c r="D52" s="45" t="s">
        <v>178</v>
      </c>
    </row>
    <row r="53" spans="1:4" s="43" customFormat="1" ht="12.75" hidden="1" customHeight="1">
      <c r="A53" s="45" t="s">
        <v>683</v>
      </c>
      <c r="B53" s="47" t="s">
        <v>523</v>
      </c>
      <c r="C53" s="57" t="s">
        <v>606</v>
      </c>
      <c r="D53" s="45" t="s">
        <v>564</v>
      </c>
    </row>
    <row r="54" spans="1:4" s="43" customFormat="1" ht="12.75" hidden="1" customHeight="1">
      <c r="A54" s="45" t="s">
        <v>56</v>
      </c>
      <c r="B54" s="47" t="s">
        <v>523</v>
      </c>
      <c r="C54" s="57" t="s">
        <v>67</v>
      </c>
      <c r="D54" s="45" t="s">
        <v>179</v>
      </c>
    </row>
    <row r="55" spans="1:4" s="43" customFormat="1" ht="12.75" hidden="1" customHeight="1">
      <c r="A55" s="45" t="s">
        <v>669</v>
      </c>
      <c r="B55" s="47" t="s">
        <v>523</v>
      </c>
      <c r="C55" s="57" t="s">
        <v>73</v>
      </c>
      <c r="D55" s="45" t="s">
        <v>180</v>
      </c>
    </row>
    <row r="56" spans="1:4" s="43" customFormat="1" ht="12.75" hidden="1" customHeight="1">
      <c r="A56" s="45" t="s">
        <v>684</v>
      </c>
      <c r="B56" s="47" t="s">
        <v>523</v>
      </c>
      <c r="C56" s="57" t="s">
        <v>74</v>
      </c>
      <c r="D56" s="45" t="s">
        <v>228</v>
      </c>
    </row>
    <row r="57" spans="1:4" s="43" customFormat="1" ht="12.75" hidden="1" customHeight="1">
      <c r="A57" s="45" t="s">
        <v>670</v>
      </c>
      <c r="B57" s="47" t="s">
        <v>523</v>
      </c>
      <c r="C57" s="57" t="s">
        <v>75</v>
      </c>
      <c r="D57" s="45" t="s">
        <v>229</v>
      </c>
    </row>
    <row r="58" spans="1:4" s="43" customFormat="1" ht="12.75" hidden="1" customHeight="1">
      <c r="A58" s="98" t="s">
        <v>314</v>
      </c>
      <c r="B58" s="47" t="s">
        <v>523</v>
      </c>
      <c r="C58" s="57" t="s">
        <v>76</v>
      </c>
      <c r="D58" s="45" t="s">
        <v>230</v>
      </c>
    </row>
    <row r="59" spans="1:4" s="43" customFormat="1" ht="12.75" hidden="1" customHeight="1">
      <c r="A59" s="98"/>
      <c r="B59" s="47" t="s">
        <v>528</v>
      </c>
      <c r="C59" s="57" t="s">
        <v>133</v>
      </c>
      <c r="D59" s="45" t="s">
        <v>231</v>
      </c>
    </row>
    <row r="60" spans="1:4" s="43" customFormat="1" ht="12.75" hidden="1" customHeight="1">
      <c r="A60" s="98"/>
      <c r="B60" s="47" t="s">
        <v>528</v>
      </c>
      <c r="C60" s="57" t="s">
        <v>134</v>
      </c>
      <c r="D60" s="45" t="s">
        <v>232</v>
      </c>
    </row>
    <row r="61" spans="1:4" s="43" customFormat="1" ht="12.75" hidden="1" customHeight="1">
      <c r="A61" s="45"/>
      <c r="B61" s="47" t="s">
        <v>528</v>
      </c>
      <c r="C61" s="57" t="s">
        <v>135</v>
      </c>
      <c r="D61" s="45" t="s">
        <v>233</v>
      </c>
    </row>
    <row r="62" spans="1:4" s="43" customFormat="1" ht="12.75" hidden="1" customHeight="1">
      <c r="A62" s="45"/>
      <c r="B62" s="47" t="s">
        <v>528</v>
      </c>
      <c r="C62" s="57" t="s">
        <v>136</v>
      </c>
      <c r="D62" s="45" t="s">
        <v>234</v>
      </c>
    </row>
    <row r="63" spans="1:4" s="43" customFormat="1" ht="12.75" hidden="1" customHeight="1">
      <c r="A63" s="98"/>
      <c r="B63" s="47" t="s">
        <v>528</v>
      </c>
      <c r="C63" s="57" t="s">
        <v>137</v>
      </c>
      <c r="D63" s="45" t="s">
        <v>235</v>
      </c>
    </row>
    <row r="64" spans="1:4" s="43" customFormat="1" ht="12.75" hidden="1" customHeight="1">
      <c r="A64" s="98"/>
      <c r="B64" s="47" t="s">
        <v>528</v>
      </c>
      <c r="C64" s="57" t="s">
        <v>138</v>
      </c>
      <c r="D64" s="45" t="s">
        <v>236</v>
      </c>
    </row>
    <row r="65" spans="1:4" s="43" customFormat="1" ht="12.75" hidden="1" customHeight="1">
      <c r="A65" s="98"/>
      <c r="B65" s="47" t="s">
        <v>528</v>
      </c>
      <c r="C65" s="57" t="s">
        <v>463</v>
      </c>
      <c r="D65" s="45" t="s">
        <v>237</v>
      </c>
    </row>
    <row r="66" spans="1:4" s="43" customFormat="1" ht="12.75" hidden="1" customHeight="1">
      <c r="A66" s="98"/>
      <c r="B66" s="47" t="s">
        <v>528</v>
      </c>
      <c r="C66" s="57" t="s">
        <v>464</v>
      </c>
      <c r="D66" s="45" t="s">
        <v>238</v>
      </c>
    </row>
    <row r="67" spans="1:4" s="43" customFormat="1" ht="12.75" hidden="1" customHeight="1">
      <c r="A67" s="98"/>
      <c r="B67" s="47" t="s">
        <v>528</v>
      </c>
      <c r="C67" s="57" t="s">
        <v>465</v>
      </c>
      <c r="D67" s="45" t="s">
        <v>608</v>
      </c>
    </row>
    <row r="68" spans="1:4" s="43" customFormat="1" ht="12.75" hidden="1" customHeight="1">
      <c r="A68" s="98"/>
      <c r="B68" s="47" t="s">
        <v>528</v>
      </c>
      <c r="C68" s="57" t="s">
        <v>265</v>
      </c>
      <c r="D68" s="45" t="s">
        <v>609</v>
      </c>
    </row>
    <row r="69" spans="1:4" s="43" customFormat="1" ht="12.75" hidden="1" customHeight="1">
      <c r="A69" s="98"/>
      <c r="B69" s="47" t="s">
        <v>528</v>
      </c>
      <c r="C69" s="57" t="s">
        <v>466</v>
      </c>
      <c r="D69" s="45" t="s">
        <v>610</v>
      </c>
    </row>
    <row r="70" spans="1:4" s="43" customFormat="1" ht="12.75" hidden="1" customHeight="1">
      <c r="A70" s="98"/>
      <c r="B70" s="47" t="s">
        <v>528</v>
      </c>
      <c r="C70" s="57" t="s">
        <v>266</v>
      </c>
      <c r="D70" s="45" t="s">
        <v>611</v>
      </c>
    </row>
    <row r="71" spans="1:4" s="43" customFormat="1" ht="12.75" hidden="1" customHeight="1">
      <c r="A71" s="98"/>
      <c r="B71" s="47" t="s">
        <v>528</v>
      </c>
      <c r="C71" s="57" t="s">
        <v>267</v>
      </c>
      <c r="D71" s="45" t="s">
        <v>612</v>
      </c>
    </row>
    <row r="72" spans="1:4" s="43" customFormat="1" ht="12.75" hidden="1" customHeight="1">
      <c r="A72" s="98"/>
      <c r="B72" s="47" t="s">
        <v>528</v>
      </c>
      <c r="C72" s="57" t="s">
        <v>125</v>
      </c>
      <c r="D72" s="45" t="s">
        <v>613</v>
      </c>
    </row>
    <row r="73" spans="1:4" s="43" customFormat="1" ht="12.75" hidden="1" customHeight="1">
      <c r="A73" s="98"/>
      <c r="B73" s="47" t="s">
        <v>528</v>
      </c>
      <c r="C73" s="57" t="s">
        <v>68</v>
      </c>
      <c r="D73" s="45" t="s">
        <v>614</v>
      </c>
    </row>
    <row r="74" spans="1:4" s="43" customFormat="1" ht="12.75" hidden="1" customHeight="1">
      <c r="A74" s="98"/>
      <c r="B74" s="47" t="s">
        <v>528</v>
      </c>
      <c r="C74" s="57" t="s">
        <v>69</v>
      </c>
      <c r="D74" s="45" t="s">
        <v>615</v>
      </c>
    </row>
    <row r="75" spans="1:4" s="43" customFormat="1" ht="12.75" hidden="1" customHeight="1">
      <c r="A75" s="98"/>
      <c r="B75" s="47" t="s">
        <v>526</v>
      </c>
      <c r="C75" s="57" t="s">
        <v>467</v>
      </c>
      <c r="D75" s="45" t="s">
        <v>616</v>
      </c>
    </row>
    <row r="76" spans="1:4" s="43" customFormat="1" ht="12.75" hidden="1" customHeight="1">
      <c r="A76" s="98"/>
      <c r="B76" s="47" t="s">
        <v>526</v>
      </c>
      <c r="C76" s="57" t="s">
        <v>468</v>
      </c>
      <c r="D76" s="45" t="s">
        <v>617</v>
      </c>
    </row>
    <row r="77" spans="1:4" s="43" customFormat="1" ht="12.75" hidden="1" customHeight="1">
      <c r="A77" s="98"/>
      <c r="B77" s="47" t="s">
        <v>526</v>
      </c>
      <c r="C77" s="57" t="s">
        <v>469</v>
      </c>
      <c r="D77" s="45" t="s">
        <v>618</v>
      </c>
    </row>
    <row r="78" spans="1:4" s="43" customFormat="1" ht="12.75" hidden="1" customHeight="1">
      <c r="A78" s="98"/>
      <c r="B78" s="47" t="s">
        <v>526</v>
      </c>
      <c r="C78" s="57" t="s">
        <v>268</v>
      </c>
      <c r="D78" s="45" t="s">
        <v>619</v>
      </c>
    </row>
    <row r="79" spans="1:4" s="43" customFormat="1" ht="12.75" hidden="1" customHeight="1">
      <c r="A79" s="98"/>
      <c r="B79" s="47" t="s">
        <v>526</v>
      </c>
      <c r="C79" s="57" t="s">
        <v>470</v>
      </c>
      <c r="D79" s="45" t="s">
        <v>565</v>
      </c>
    </row>
    <row r="80" spans="1:4" s="43" customFormat="1" ht="12.75" hidden="1" customHeight="1">
      <c r="A80" s="98"/>
      <c r="B80" s="47" t="s">
        <v>526</v>
      </c>
      <c r="C80" s="57" t="s">
        <v>126</v>
      </c>
      <c r="D80" s="45" t="s">
        <v>566</v>
      </c>
    </row>
    <row r="81" spans="1:4" s="43" customFormat="1" ht="12.75" hidden="1" customHeight="1">
      <c r="A81" s="98"/>
      <c r="B81" s="47" t="s">
        <v>526</v>
      </c>
      <c r="C81" s="57" t="s">
        <v>127</v>
      </c>
      <c r="D81" s="45" t="s">
        <v>981</v>
      </c>
    </row>
    <row r="82" spans="1:4" s="43" customFormat="1" ht="12.75" hidden="1" customHeight="1">
      <c r="A82" s="98"/>
      <c r="B82" s="47" t="s">
        <v>526</v>
      </c>
      <c r="C82" s="57" t="s">
        <v>70</v>
      </c>
      <c r="D82" s="45" t="s">
        <v>567</v>
      </c>
    </row>
    <row r="83" spans="1:4" s="43" customFormat="1" ht="12.75" hidden="1" customHeight="1">
      <c r="A83" s="98"/>
      <c r="B83" s="47" t="s">
        <v>529</v>
      </c>
      <c r="C83" s="57" t="s">
        <v>471</v>
      </c>
      <c r="D83" s="45" t="s">
        <v>132</v>
      </c>
    </row>
    <row r="84" spans="1:4" s="43" customFormat="1" ht="12.75" hidden="1" customHeight="1">
      <c r="A84" s="98"/>
      <c r="B84" s="47" t="s">
        <v>529</v>
      </c>
      <c r="C84" s="57" t="s">
        <v>128</v>
      </c>
      <c r="D84" s="45"/>
    </row>
    <row r="85" spans="1:4" s="43" customFormat="1" ht="12.75" hidden="1" customHeight="1">
      <c r="A85" s="98"/>
      <c r="B85" s="47" t="s">
        <v>529</v>
      </c>
      <c r="C85" s="57" t="s">
        <v>129</v>
      </c>
      <c r="D85" s="45"/>
    </row>
    <row r="86" spans="1:4" s="43" customFormat="1" ht="12.75" hidden="1" customHeight="1">
      <c r="A86" s="98"/>
      <c r="B86" s="47" t="s">
        <v>529</v>
      </c>
      <c r="C86" s="57" t="s">
        <v>384</v>
      </c>
      <c r="D86" s="45"/>
    </row>
    <row r="87" spans="1:4" s="43" customFormat="1" ht="12.75" hidden="1" customHeight="1">
      <c r="A87" s="98"/>
      <c r="B87" s="47" t="s">
        <v>529</v>
      </c>
      <c r="C87" s="57" t="s">
        <v>385</v>
      </c>
      <c r="D87" s="45"/>
    </row>
    <row r="88" spans="1:4" s="43" customFormat="1" ht="12.75" hidden="1" customHeight="1">
      <c r="A88" s="98"/>
      <c r="B88" s="47" t="s">
        <v>529</v>
      </c>
      <c r="C88" s="57" t="s">
        <v>386</v>
      </c>
      <c r="D88" s="45"/>
    </row>
    <row r="89" spans="1:4" s="43" customFormat="1" ht="12.75" hidden="1" customHeight="1">
      <c r="A89" s="98"/>
      <c r="B89" s="47" t="s">
        <v>529</v>
      </c>
      <c r="C89" s="57" t="s">
        <v>387</v>
      </c>
      <c r="D89" s="45"/>
    </row>
    <row r="90" spans="1:4" s="43" customFormat="1" ht="12.75" hidden="1" customHeight="1">
      <c r="A90" s="98"/>
      <c r="B90" s="47" t="s">
        <v>529</v>
      </c>
      <c r="C90" s="57" t="s">
        <v>388</v>
      </c>
      <c r="D90" s="45"/>
    </row>
    <row r="91" spans="1:4" s="43" customFormat="1" ht="12.75" hidden="1" customHeight="1">
      <c r="A91" s="98"/>
      <c r="B91" s="47" t="s">
        <v>529</v>
      </c>
      <c r="C91" s="57" t="s">
        <v>389</v>
      </c>
      <c r="D91" s="45"/>
    </row>
    <row r="92" spans="1:4" s="43" customFormat="1" ht="12.75" hidden="1" customHeight="1">
      <c r="A92" s="98"/>
      <c r="B92" s="47" t="s">
        <v>529</v>
      </c>
      <c r="C92" s="57" t="s">
        <v>390</v>
      </c>
      <c r="D92" s="45"/>
    </row>
    <row r="93" spans="1:4" s="43" customFormat="1" ht="12.75" hidden="1" customHeight="1">
      <c r="A93" s="98"/>
      <c r="B93" s="47" t="s">
        <v>529</v>
      </c>
      <c r="C93" s="57" t="s">
        <v>269</v>
      </c>
      <c r="D93" s="45"/>
    </row>
    <row r="94" spans="1:4" s="43" customFormat="1" ht="12.75" hidden="1" customHeight="1">
      <c r="A94" s="98"/>
      <c r="B94" s="47" t="s">
        <v>529</v>
      </c>
      <c r="C94" s="57" t="s">
        <v>391</v>
      </c>
      <c r="D94" s="45"/>
    </row>
    <row r="95" spans="1:4" s="43" customFormat="1" ht="12.75" hidden="1" customHeight="1">
      <c r="A95" s="98"/>
      <c r="B95" s="47" t="s">
        <v>529</v>
      </c>
      <c r="C95" s="57" t="s">
        <v>270</v>
      </c>
      <c r="D95" s="45"/>
    </row>
    <row r="96" spans="1:4" s="43" customFormat="1" ht="12.75" hidden="1" customHeight="1">
      <c r="A96" s="98"/>
      <c r="B96" s="47" t="s">
        <v>529</v>
      </c>
      <c r="C96" s="57" t="s">
        <v>392</v>
      </c>
      <c r="D96" s="45"/>
    </row>
    <row r="97" spans="1:4" s="43" customFormat="1" ht="12.75" hidden="1" customHeight="1">
      <c r="A97" s="98"/>
      <c r="B97" s="47" t="s">
        <v>529</v>
      </c>
      <c r="C97" s="57" t="s">
        <v>393</v>
      </c>
      <c r="D97" s="45"/>
    </row>
    <row r="98" spans="1:4" s="43" customFormat="1" ht="12.75" hidden="1" customHeight="1">
      <c r="A98" s="98"/>
      <c r="B98" s="47" t="s">
        <v>529</v>
      </c>
      <c r="C98" s="57" t="s">
        <v>394</v>
      </c>
      <c r="D98" s="45"/>
    </row>
    <row r="99" spans="1:4" s="43" customFormat="1" ht="12.75" hidden="1" customHeight="1">
      <c r="A99" s="98"/>
      <c r="B99" s="47" t="s">
        <v>529</v>
      </c>
      <c r="C99" s="57" t="s">
        <v>395</v>
      </c>
      <c r="D99" s="45"/>
    </row>
    <row r="100" spans="1:4" s="43" customFormat="1" ht="12.75" hidden="1" customHeight="1">
      <c r="A100" s="98"/>
      <c r="B100" s="47" t="s">
        <v>529</v>
      </c>
      <c r="C100" s="57" t="s">
        <v>396</v>
      </c>
      <c r="D100" s="45"/>
    </row>
    <row r="101" spans="1:4" s="43" customFormat="1" ht="12.75" hidden="1" customHeight="1">
      <c r="A101" s="98"/>
      <c r="B101" s="47" t="s">
        <v>529</v>
      </c>
      <c r="C101" s="57" t="s">
        <v>397</v>
      </c>
      <c r="D101" s="45"/>
    </row>
    <row r="102" spans="1:4" s="43" customFormat="1" ht="12.75" hidden="1" customHeight="1">
      <c r="A102" s="98"/>
      <c r="B102" s="47" t="s">
        <v>529</v>
      </c>
      <c r="C102" s="57" t="s">
        <v>398</v>
      </c>
      <c r="D102" s="45"/>
    </row>
    <row r="103" spans="1:4" s="43" customFormat="1" ht="12.75" hidden="1" customHeight="1">
      <c r="A103" s="98"/>
      <c r="B103" s="47" t="s">
        <v>529</v>
      </c>
      <c r="C103" s="57" t="s">
        <v>399</v>
      </c>
      <c r="D103" s="45"/>
    </row>
    <row r="104" spans="1:4" s="43" customFormat="1" ht="12.75" hidden="1" customHeight="1">
      <c r="A104" s="98"/>
      <c r="B104" s="47" t="s">
        <v>529</v>
      </c>
      <c r="C104" s="57" t="s">
        <v>476</v>
      </c>
      <c r="D104" s="45"/>
    </row>
    <row r="105" spans="1:4" s="43" customFormat="1" ht="12.75" hidden="1" customHeight="1">
      <c r="A105" s="98"/>
      <c r="B105" s="47" t="s">
        <v>529</v>
      </c>
      <c r="C105" s="57" t="s">
        <v>271</v>
      </c>
      <c r="D105" s="45"/>
    </row>
    <row r="106" spans="1:4" s="43" customFormat="1" ht="12.75" hidden="1" customHeight="1">
      <c r="A106" s="98"/>
      <c r="B106" s="47" t="s">
        <v>529</v>
      </c>
      <c r="C106" s="57" t="s">
        <v>629</v>
      </c>
      <c r="D106" s="45"/>
    </row>
    <row r="107" spans="1:4" s="43" customFormat="1" ht="12.75" hidden="1" customHeight="1">
      <c r="A107" s="98"/>
      <c r="B107" s="47" t="s">
        <v>529</v>
      </c>
      <c r="C107" s="57" t="s">
        <v>272</v>
      </c>
      <c r="D107" s="45"/>
    </row>
    <row r="108" spans="1:4" s="43" customFormat="1" ht="12.75" hidden="1" customHeight="1">
      <c r="A108" s="98"/>
      <c r="B108" s="47" t="s">
        <v>529</v>
      </c>
      <c r="C108" s="57" t="s">
        <v>273</v>
      </c>
      <c r="D108" s="45"/>
    </row>
    <row r="109" spans="1:4" s="43" customFormat="1" ht="12.75" hidden="1" customHeight="1">
      <c r="A109" s="98"/>
      <c r="B109" s="47" t="s">
        <v>529</v>
      </c>
      <c r="C109" s="57" t="s">
        <v>274</v>
      </c>
      <c r="D109" s="45"/>
    </row>
    <row r="110" spans="1:4" s="43" customFormat="1" ht="12.75" hidden="1" customHeight="1">
      <c r="A110" s="98"/>
      <c r="B110" s="47" t="s">
        <v>529</v>
      </c>
      <c r="C110" s="57" t="s">
        <v>739</v>
      </c>
      <c r="D110" s="45"/>
    </row>
    <row r="111" spans="1:4" s="43" customFormat="1" ht="12.75" hidden="1" customHeight="1">
      <c r="A111" s="98"/>
      <c r="B111" s="47" t="s">
        <v>531</v>
      </c>
      <c r="C111" s="57" t="s">
        <v>477</v>
      </c>
      <c r="D111" s="45"/>
    </row>
    <row r="112" spans="1:4" s="43" customFormat="1" ht="12.75" hidden="1" customHeight="1">
      <c r="A112" s="98"/>
      <c r="B112" s="47" t="s">
        <v>531</v>
      </c>
      <c r="C112" s="57" t="s">
        <v>478</v>
      </c>
      <c r="D112" s="45"/>
    </row>
    <row r="113" spans="1:4" s="43" customFormat="1" ht="12.75" hidden="1" customHeight="1">
      <c r="A113" s="98"/>
      <c r="B113" s="47" t="s">
        <v>531</v>
      </c>
      <c r="C113" s="57" t="s">
        <v>479</v>
      </c>
      <c r="D113" s="45"/>
    </row>
    <row r="114" spans="1:4" s="43" customFormat="1" ht="12.75" hidden="1" customHeight="1">
      <c r="A114" s="98"/>
      <c r="B114" s="47" t="s">
        <v>531</v>
      </c>
      <c r="C114" s="57" t="s">
        <v>480</v>
      </c>
      <c r="D114" s="45"/>
    </row>
    <row r="115" spans="1:4" s="43" customFormat="1" ht="12.75" hidden="1" customHeight="1">
      <c r="A115" s="98"/>
      <c r="B115" s="47" t="s">
        <v>531</v>
      </c>
      <c r="C115" s="57" t="s">
        <v>481</v>
      </c>
      <c r="D115" s="45"/>
    </row>
    <row r="116" spans="1:4" s="43" customFormat="1" ht="12.75" hidden="1" customHeight="1">
      <c r="A116" s="98"/>
      <c r="B116" s="47" t="s">
        <v>531</v>
      </c>
      <c r="C116" s="57" t="s">
        <v>27</v>
      </c>
      <c r="D116" s="45"/>
    </row>
    <row r="117" spans="1:4" s="43" customFormat="1" ht="12.75" hidden="1" customHeight="1">
      <c r="A117" s="98"/>
      <c r="B117" s="47" t="s">
        <v>531</v>
      </c>
      <c r="C117" s="57" t="s">
        <v>275</v>
      </c>
      <c r="D117" s="45"/>
    </row>
    <row r="118" spans="1:4" s="43" customFormat="1" ht="12.75" hidden="1" customHeight="1">
      <c r="A118" s="98"/>
      <c r="B118" s="47" t="s">
        <v>531</v>
      </c>
      <c r="C118" s="57" t="s">
        <v>28</v>
      </c>
      <c r="D118" s="45"/>
    </row>
    <row r="119" spans="1:4" s="43" customFormat="1" ht="12.75" hidden="1" customHeight="1">
      <c r="A119" s="98"/>
      <c r="B119" s="47" t="s">
        <v>531</v>
      </c>
      <c r="C119" s="57" t="s">
        <v>29</v>
      </c>
      <c r="D119" s="45"/>
    </row>
    <row r="120" spans="1:4" s="43" customFormat="1" ht="12.75" hidden="1" customHeight="1">
      <c r="A120" s="98"/>
      <c r="B120" s="47" t="s">
        <v>531</v>
      </c>
      <c r="C120" s="57" t="s">
        <v>276</v>
      </c>
      <c r="D120" s="45"/>
    </row>
    <row r="121" spans="1:4" s="43" customFormat="1" ht="12.75" hidden="1" customHeight="1">
      <c r="A121" s="98"/>
      <c r="B121" s="47" t="s">
        <v>531</v>
      </c>
      <c r="C121" s="57" t="s">
        <v>277</v>
      </c>
      <c r="D121" s="45"/>
    </row>
    <row r="122" spans="1:4" s="43" customFormat="1" ht="12.75" hidden="1" customHeight="1">
      <c r="A122" s="98"/>
      <c r="B122" s="47" t="s">
        <v>531</v>
      </c>
      <c r="C122" s="57" t="s">
        <v>278</v>
      </c>
      <c r="D122" s="45"/>
    </row>
    <row r="123" spans="1:4" s="43" customFormat="1" ht="12.75" hidden="1" customHeight="1">
      <c r="A123" s="98"/>
      <c r="B123" s="47" t="s">
        <v>530</v>
      </c>
      <c r="C123" s="57" t="s">
        <v>30</v>
      </c>
      <c r="D123" s="45"/>
    </row>
    <row r="124" spans="1:4" s="43" customFormat="1" ht="12.75" hidden="1" customHeight="1">
      <c r="A124" s="98"/>
      <c r="B124" s="47" t="s">
        <v>530</v>
      </c>
      <c r="C124" s="57" t="s">
        <v>31</v>
      </c>
      <c r="D124" s="45"/>
    </row>
    <row r="125" spans="1:4" s="43" customFormat="1" ht="12.75" hidden="1" customHeight="1">
      <c r="A125" s="98"/>
      <c r="B125" s="47" t="s">
        <v>530</v>
      </c>
      <c r="C125" s="57" t="s">
        <v>32</v>
      </c>
      <c r="D125" s="45"/>
    </row>
    <row r="126" spans="1:4" s="43" customFormat="1" ht="12.75" hidden="1" customHeight="1">
      <c r="A126" s="98"/>
      <c r="B126" s="47" t="s">
        <v>530</v>
      </c>
      <c r="C126" s="57" t="s">
        <v>279</v>
      </c>
      <c r="D126" s="45"/>
    </row>
    <row r="127" spans="1:4" s="43" customFormat="1" ht="12.75" hidden="1" customHeight="1">
      <c r="A127" s="98"/>
      <c r="B127" s="47" t="s">
        <v>530</v>
      </c>
      <c r="C127" s="57" t="s">
        <v>33</v>
      </c>
      <c r="D127" s="45"/>
    </row>
    <row r="128" spans="1:4" s="43" customFormat="1" ht="12.75" hidden="1" customHeight="1">
      <c r="A128" s="98"/>
      <c r="B128" s="47" t="s">
        <v>530</v>
      </c>
      <c r="C128" s="57" t="s">
        <v>280</v>
      </c>
      <c r="D128" s="45"/>
    </row>
    <row r="129" spans="1:4" s="43" customFormat="1" ht="12.75" hidden="1" customHeight="1">
      <c r="A129" s="98"/>
      <c r="B129" s="47" t="s">
        <v>530</v>
      </c>
      <c r="C129" s="57" t="s">
        <v>34</v>
      </c>
      <c r="D129" s="45"/>
    </row>
    <row r="130" spans="1:4" s="43" customFormat="1" ht="12.75" hidden="1" customHeight="1">
      <c r="A130" s="98"/>
      <c r="B130" s="47" t="s">
        <v>530</v>
      </c>
      <c r="C130" s="57" t="s">
        <v>35</v>
      </c>
      <c r="D130" s="45"/>
    </row>
    <row r="131" spans="1:4" s="43" customFormat="1" ht="12.75" hidden="1" customHeight="1">
      <c r="A131" s="98"/>
      <c r="B131" s="47" t="s">
        <v>530</v>
      </c>
      <c r="C131" s="57" t="s">
        <v>36</v>
      </c>
      <c r="D131" s="45"/>
    </row>
    <row r="132" spans="1:4" s="43" customFormat="1" ht="12.75" hidden="1" customHeight="1">
      <c r="A132" s="98"/>
      <c r="B132" s="47" t="s">
        <v>530</v>
      </c>
      <c r="C132" s="57" t="s">
        <v>37</v>
      </c>
      <c r="D132" s="45"/>
    </row>
    <row r="133" spans="1:4" s="43" customFormat="1" ht="12.75" hidden="1" customHeight="1">
      <c r="A133" s="98"/>
      <c r="B133" s="47" t="s">
        <v>530</v>
      </c>
      <c r="C133" s="57" t="s">
        <v>77</v>
      </c>
      <c r="D133" s="45"/>
    </row>
    <row r="134" spans="1:4" s="43" customFormat="1" ht="12.75" hidden="1" customHeight="1">
      <c r="A134" s="98"/>
      <c r="B134" s="47" t="s">
        <v>530</v>
      </c>
      <c r="C134" s="57" t="s">
        <v>78</v>
      </c>
      <c r="D134" s="45"/>
    </row>
    <row r="135" spans="1:4" s="43" customFormat="1" ht="12.75" hidden="1" customHeight="1">
      <c r="A135" s="98"/>
      <c r="B135" s="47" t="s">
        <v>530</v>
      </c>
      <c r="C135" s="57" t="s">
        <v>79</v>
      </c>
      <c r="D135" s="45"/>
    </row>
    <row r="136" spans="1:4" s="43" customFormat="1" ht="12.75" hidden="1" customHeight="1">
      <c r="A136" s="98"/>
      <c r="B136" s="47" t="s">
        <v>530</v>
      </c>
      <c r="C136" s="57" t="s">
        <v>80</v>
      </c>
      <c r="D136" s="45"/>
    </row>
    <row r="137" spans="1:4" s="43" customFormat="1" ht="12.75" hidden="1" customHeight="1">
      <c r="A137" s="98"/>
      <c r="B137" s="47" t="s">
        <v>527</v>
      </c>
      <c r="C137" s="57" t="s">
        <v>38</v>
      </c>
      <c r="D137" s="45"/>
    </row>
    <row r="138" spans="1:4" s="43" customFormat="1" ht="12.75" hidden="1" customHeight="1">
      <c r="A138" s="98"/>
      <c r="B138" s="47" t="s">
        <v>527</v>
      </c>
      <c r="C138" s="57" t="s">
        <v>281</v>
      </c>
      <c r="D138" s="45"/>
    </row>
    <row r="139" spans="1:4" s="43" customFormat="1" ht="12.75" hidden="1" customHeight="1">
      <c r="A139" s="98"/>
      <c r="B139" s="47" t="s">
        <v>527</v>
      </c>
      <c r="C139" s="57" t="s">
        <v>511</v>
      </c>
      <c r="D139" s="45"/>
    </row>
    <row r="140" spans="1:4" s="43" customFormat="1" ht="12.75" hidden="1" customHeight="1">
      <c r="A140" s="98"/>
      <c r="B140" s="47" t="s">
        <v>527</v>
      </c>
      <c r="C140" s="57" t="s">
        <v>282</v>
      </c>
      <c r="D140" s="45"/>
    </row>
    <row r="141" spans="1:4" s="43" customFormat="1" ht="12.75" hidden="1" customHeight="1">
      <c r="A141" s="98"/>
      <c r="B141" s="47" t="s">
        <v>527</v>
      </c>
      <c r="C141" s="57" t="s">
        <v>81</v>
      </c>
      <c r="D141" s="45"/>
    </row>
    <row r="142" spans="1:4" s="43" customFormat="1" ht="12.75" hidden="1" customHeight="1">
      <c r="A142" s="98"/>
      <c r="B142" s="47" t="s">
        <v>527</v>
      </c>
      <c r="C142" s="57" t="s">
        <v>82</v>
      </c>
      <c r="D142" s="45"/>
    </row>
    <row r="143" spans="1:4" s="43" customFormat="1" ht="12.75" hidden="1" customHeight="1">
      <c r="A143" s="98"/>
      <c r="B143" s="47" t="s">
        <v>527</v>
      </c>
      <c r="C143" s="57" t="s">
        <v>83</v>
      </c>
      <c r="D143" s="45"/>
    </row>
    <row r="144" spans="1:4" s="43" customFormat="1" ht="12.75" hidden="1" customHeight="1">
      <c r="A144" s="98"/>
      <c r="B144" s="47" t="s">
        <v>527</v>
      </c>
      <c r="C144" s="57" t="s">
        <v>84</v>
      </c>
      <c r="D144" s="45"/>
    </row>
    <row r="145" spans="1:4" s="43" customFormat="1" ht="12.75" hidden="1" customHeight="1">
      <c r="A145" s="98"/>
      <c r="B145" s="47" t="s">
        <v>527</v>
      </c>
      <c r="C145" s="57" t="s">
        <v>740</v>
      </c>
      <c r="D145" s="45"/>
    </row>
    <row r="146" spans="1:4" s="43" customFormat="1" ht="12.75" hidden="1" customHeight="1">
      <c r="A146" s="98"/>
      <c r="B146" s="47" t="s">
        <v>425</v>
      </c>
      <c r="C146" s="57" t="s">
        <v>512</v>
      </c>
      <c r="D146" s="45"/>
    </row>
    <row r="147" spans="1:4" s="43" customFormat="1" ht="12.75" hidden="1" customHeight="1">
      <c r="A147" s="98"/>
      <c r="B147" s="47" t="s">
        <v>425</v>
      </c>
      <c r="C147" s="57" t="s">
        <v>513</v>
      </c>
      <c r="D147" s="45"/>
    </row>
    <row r="148" spans="1:4" s="43" customFormat="1" ht="12.75" hidden="1" customHeight="1">
      <c r="A148" s="98"/>
      <c r="B148" s="47" t="s">
        <v>425</v>
      </c>
      <c r="C148" s="57" t="s">
        <v>283</v>
      </c>
      <c r="D148" s="45"/>
    </row>
    <row r="149" spans="1:4" s="43" customFormat="1" ht="12.75" hidden="1" customHeight="1">
      <c r="A149" s="98"/>
      <c r="B149" s="47" t="s">
        <v>425</v>
      </c>
      <c r="C149" s="57" t="s">
        <v>514</v>
      </c>
      <c r="D149" s="45"/>
    </row>
    <row r="150" spans="1:4" s="43" customFormat="1" ht="12.75" hidden="1" customHeight="1">
      <c r="A150" s="98"/>
      <c r="B150" s="47" t="s">
        <v>425</v>
      </c>
      <c r="C150" s="57" t="s">
        <v>515</v>
      </c>
      <c r="D150" s="45"/>
    </row>
    <row r="151" spans="1:4" s="43" customFormat="1" ht="12.75" hidden="1" customHeight="1">
      <c r="A151" s="98"/>
      <c r="B151" s="47" t="s">
        <v>425</v>
      </c>
      <c r="C151" s="57" t="s">
        <v>516</v>
      </c>
      <c r="D151" s="45"/>
    </row>
    <row r="152" spans="1:4" s="43" customFormat="1" ht="12.75" hidden="1" customHeight="1">
      <c r="A152" s="98"/>
      <c r="B152" s="47" t="s">
        <v>425</v>
      </c>
      <c r="C152" s="57" t="s">
        <v>85</v>
      </c>
      <c r="D152" s="45"/>
    </row>
    <row r="153" spans="1:4" s="43" customFormat="1" ht="12.75" hidden="1" customHeight="1">
      <c r="A153" s="98"/>
      <c r="B153" s="47" t="s">
        <v>425</v>
      </c>
      <c r="C153" s="57" t="s">
        <v>741</v>
      </c>
      <c r="D153" s="45"/>
    </row>
    <row r="154" spans="1:4" s="43" customFormat="1" ht="12.75" hidden="1" customHeight="1">
      <c r="A154" s="98"/>
      <c r="B154" s="47" t="s">
        <v>426</v>
      </c>
      <c r="C154" s="57" t="s">
        <v>517</v>
      </c>
      <c r="D154" s="45"/>
    </row>
    <row r="155" spans="1:4" s="43" customFormat="1" ht="12.75" hidden="1" customHeight="1">
      <c r="A155" s="98"/>
      <c r="B155" s="47" t="s">
        <v>426</v>
      </c>
      <c r="C155" s="57" t="s">
        <v>518</v>
      </c>
      <c r="D155" s="45"/>
    </row>
    <row r="156" spans="1:4" s="43" customFormat="1" ht="12.75" hidden="1" customHeight="1">
      <c r="A156" s="98"/>
      <c r="B156" s="47" t="s">
        <v>426</v>
      </c>
      <c r="C156" s="57" t="s">
        <v>284</v>
      </c>
      <c r="D156" s="45"/>
    </row>
    <row r="157" spans="1:4" s="43" customFormat="1" ht="12.75" hidden="1" customHeight="1">
      <c r="A157" s="98"/>
      <c r="B157" s="47" t="s">
        <v>426</v>
      </c>
      <c r="C157" s="57" t="s">
        <v>285</v>
      </c>
      <c r="D157" s="45"/>
    </row>
    <row r="158" spans="1:4" s="43" customFormat="1" ht="12.75" hidden="1" customHeight="1">
      <c r="A158" s="98"/>
      <c r="B158" s="47" t="s">
        <v>426</v>
      </c>
      <c r="C158" s="57" t="s">
        <v>482</v>
      </c>
      <c r="D158" s="45"/>
    </row>
    <row r="159" spans="1:4" s="43" customFormat="1" ht="12.75" hidden="1" customHeight="1">
      <c r="A159" s="98"/>
      <c r="B159" s="47" t="s">
        <v>426</v>
      </c>
      <c r="C159" s="57" t="s">
        <v>86</v>
      </c>
      <c r="D159" s="45"/>
    </row>
    <row r="160" spans="1:4" s="43" customFormat="1" ht="12.75" hidden="1" customHeight="1">
      <c r="A160" s="98"/>
      <c r="B160" s="47" t="s">
        <v>426</v>
      </c>
      <c r="C160" s="57" t="s">
        <v>87</v>
      </c>
      <c r="D160" s="45"/>
    </row>
    <row r="161" spans="1:4" s="43" customFormat="1" ht="12.75" hidden="1" customHeight="1">
      <c r="A161" s="98"/>
      <c r="B161" s="47" t="s">
        <v>426</v>
      </c>
      <c r="C161" s="57" t="s">
        <v>88</v>
      </c>
      <c r="D161" s="45"/>
    </row>
    <row r="162" spans="1:4" s="43" customFormat="1" ht="12.75" hidden="1" customHeight="1">
      <c r="A162" s="98"/>
      <c r="B162" s="47" t="s">
        <v>426</v>
      </c>
      <c r="C162" s="57" t="s">
        <v>89</v>
      </c>
      <c r="D162" s="45"/>
    </row>
    <row r="163" spans="1:4" s="43" customFormat="1" ht="12.75" hidden="1" customHeight="1">
      <c r="A163" s="98"/>
      <c r="B163" s="47" t="s">
        <v>426</v>
      </c>
      <c r="C163" s="57" t="s">
        <v>315</v>
      </c>
      <c r="D163" s="45"/>
    </row>
    <row r="164" spans="1:4" s="43" customFormat="1" ht="12.75" hidden="1" customHeight="1">
      <c r="A164" s="98"/>
      <c r="B164" s="47" t="s">
        <v>426</v>
      </c>
      <c r="C164" s="57" t="s">
        <v>919</v>
      </c>
      <c r="D164" s="45"/>
    </row>
    <row r="165" spans="1:4" s="43" customFormat="1" ht="12.75" hidden="1" customHeight="1">
      <c r="A165" s="98"/>
      <c r="B165" s="47" t="s">
        <v>426</v>
      </c>
      <c r="C165" s="57" t="s">
        <v>920</v>
      </c>
      <c r="D165" s="45"/>
    </row>
    <row r="166" spans="1:4" s="43" customFormat="1" ht="12.75" hidden="1" customHeight="1">
      <c r="A166" s="98"/>
      <c r="B166" s="47" t="s">
        <v>343</v>
      </c>
      <c r="C166" s="57" t="s">
        <v>705</v>
      </c>
      <c r="D166" s="45"/>
    </row>
    <row r="167" spans="1:4" s="43" customFormat="1" ht="12.75" hidden="1" customHeight="1">
      <c r="A167" s="98"/>
      <c r="B167" s="47" t="s">
        <v>343</v>
      </c>
      <c r="C167" s="57" t="s">
        <v>706</v>
      </c>
      <c r="D167" s="45"/>
    </row>
    <row r="168" spans="1:4" s="43" customFormat="1" ht="12.75" hidden="1" customHeight="1">
      <c r="A168" s="98"/>
      <c r="B168" s="47" t="s">
        <v>343</v>
      </c>
      <c r="C168" s="57" t="s">
        <v>707</v>
      </c>
      <c r="D168" s="45"/>
    </row>
    <row r="169" spans="1:4" s="43" customFormat="1" ht="12.75" hidden="1" customHeight="1">
      <c r="A169" s="98"/>
      <c r="B169" s="47" t="s">
        <v>343</v>
      </c>
      <c r="C169" s="57" t="s">
        <v>708</v>
      </c>
      <c r="D169" s="45"/>
    </row>
    <row r="170" spans="1:4" s="43" customFormat="1" ht="12.75" hidden="1" customHeight="1">
      <c r="A170" s="98"/>
      <c r="B170" s="47" t="s">
        <v>343</v>
      </c>
      <c r="C170" s="57" t="s">
        <v>709</v>
      </c>
      <c r="D170" s="45"/>
    </row>
    <row r="171" spans="1:4" s="43" customFormat="1" ht="12.75" hidden="1" customHeight="1">
      <c r="A171" s="98"/>
      <c r="B171" s="47" t="s">
        <v>343</v>
      </c>
      <c r="C171" s="57" t="s">
        <v>710</v>
      </c>
      <c r="D171" s="45"/>
    </row>
    <row r="172" spans="1:4" s="43" customFormat="1" ht="12.75" hidden="1" customHeight="1">
      <c r="A172" s="98"/>
      <c r="B172" s="47" t="s">
        <v>343</v>
      </c>
      <c r="C172" s="57" t="s">
        <v>711</v>
      </c>
      <c r="D172" s="45"/>
    </row>
    <row r="173" spans="1:4" s="43" customFormat="1" ht="12.75" hidden="1" customHeight="1">
      <c r="A173" s="98"/>
      <c r="B173" s="47" t="s">
        <v>343</v>
      </c>
      <c r="C173" s="57" t="s">
        <v>712</v>
      </c>
      <c r="D173" s="45"/>
    </row>
    <row r="174" spans="1:4" s="43" customFormat="1" ht="12.75" hidden="1" customHeight="1">
      <c r="A174" s="98"/>
      <c r="B174" s="47" t="s">
        <v>343</v>
      </c>
      <c r="C174" s="57" t="s">
        <v>713</v>
      </c>
      <c r="D174" s="45"/>
    </row>
    <row r="175" spans="1:4" s="43" customFormat="1" ht="12.75" hidden="1" customHeight="1">
      <c r="A175" s="98"/>
      <c r="B175" s="47" t="s">
        <v>343</v>
      </c>
      <c r="C175" s="57" t="s">
        <v>714</v>
      </c>
      <c r="D175" s="45"/>
    </row>
    <row r="176" spans="1:4" s="43" customFormat="1" ht="12.75" hidden="1" customHeight="1">
      <c r="A176" s="98"/>
      <c r="B176" s="47" t="s">
        <v>343</v>
      </c>
      <c r="C176" s="57" t="s">
        <v>286</v>
      </c>
      <c r="D176" s="45"/>
    </row>
    <row r="177" spans="1:4" s="43" customFormat="1" ht="12.75" hidden="1" customHeight="1">
      <c r="A177" s="98"/>
      <c r="B177" s="47" t="s">
        <v>343</v>
      </c>
      <c r="C177" s="57" t="s">
        <v>287</v>
      </c>
      <c r="D177" s="45"/>
    </row>
    <row r="178" spans="1:4" s="43" customFormat="1" ht="12.75" hidden="1" customHeight="1">
      <c r="A178" s="98"/>
      <c r="B178" s="47" t="s">
        <v>343</v>
      </c>
      <c r="C178" s="57" t="s">
        <v>715</v>
      </c>
      <c r="D178" s="45"/>
    </row>
    <row r="179" spans="1:4" s="43" customFormat="1" ht="12.75" hidden="1" customHeight="1">
      <c r="A179" s="98"/>
      <c r="B179" s="47" t="s">
        <v>343</v>
      </c>
      <c r="C179" s="57" t="s">
        <v>607</v>
      </c>
      <c r="D179" s="45"/>
    </row>
    <row r="180" spans="1:4" s="43" customFormat="1" ht="12.75" hidden="1" customHeight="1">
      <c r="A180" s="98"/>
      <c r="B180" s="47" t="s">
        <v>401</v>
      </c>
      <c r="C180" s="57" t="s">
        <v>716</v>
      </c>
      <c r="D180" s="45"/>
    </row>
    <row r="181" spans="1:4" s="43" customFormat="1" ht="12.75" hidden="1" customHeight="1">
      <c r="A181" s="98"/>
      <c r="B181" s="47" t="s">
        <v>401</v>
      </c>
      <c r="C181" s="57" t="s">
        <v>717</v>
      </c>
      <c r="D181" s="45"/>
    </row>
    <row r="182" spans="1:4" s="43" customFormat="1" ht="12.75" hidden="1" customHeight="1">
      <c r="A182" s="98"/>
      <c r="B182" s="47" t="s">
        <v>401</v>
      </c>
      <c r="C182" s="57" t="s">
        <v>288</v>
      </c>
      <c r="D182" s="45"/>
    </row>
    <row r="183" spans="1:4" s="43" customFormat="1" ht="12.75" hidden="1" customHeight="1">
      <c r="A183" s="98"/>
      <c r="B183" s="47" t="s">
        <v>401</v>
      </c>
      <c r="C183" s="57" t="s">
        <v>718</v>
      </c>
      <c r="D183" s="45"/>
    </row>
    <row r="184" spans="1:4" s="43" customFormat="1" ht="12.75" hidden="1" customHeight="1">
      <c r="A184" s="98"/>
      <c r="B184" s="47" t="s">
        <v>401</v>
      </c>
      <c r="C184" s="57" t="s">
        <v>289</v>
      </c>
      <c r="D184" s="45"/>
    </row>
    <row r="185" spans="1:4" s="43" customFormat="1" ht="12.75" hidden="1" customHeight="1">
      <c r="A185" s="98"/>
      <c r="B185" s="47" t="s">
        <v>401</v>
      </c>
      <c r="C185" s="57" t="s">
        <v>290</v>
      </c>
      <c r="D185" s="45"/>
    </row>
    <row r="186" spans="1:4" s="43" customFormat="1" ht="12.75" hidden="1" customHeight="1">
      <c r="A186" s="98"/>
      <c r="B186" s="47" t="s">
        <v>401</v>
      </c>
      <c r="C186" s="57" t="s">
        <v>291</v>
      </c>
      <c r="D186" s="45"/>
    </row>
    <row r="187" spans="1:4" s="43" customFormat="1" ht="12.75" hidden="1" customHeight="1">
      <c r="A187" s="98"/>
      <c r="B187" s="47" t="s">
        <v>401</v>
      </c>
      <c r="C187" s="57" t="s">
        <v>292</v>
      </c>
      <c r="D187" s="45"/>
    </row>
    <row r="188" spans="1:4" s="43" customFormat="1" ht="12.75" hidden="1" customHeight="1">
      <c r="A188" s="98"/>
      <c r="B188" s="47" t="s">
        <v>401</v>
      </c>
      <c r="C188" s="57" t="s">
        <v>293</v>
      </c>
      <c r="D188" s="45"/>
    </row>
    <row r="189" spans="1:4" s="43" customFormat="1" ht="12.75" hidden="1" customHeight="1">
      <c r="A189" s="98"/>
      <c r="B189" s="47" t="s">
        <v>401</v>
      </c>
      <c r="C189" s="57" t="s">
        <v>742</v>
      </c>
      <c r="D189" s="45"/>
    </row>
    <row r="190" spans="1:4" s="43" customFormat="1" ht="12.75" hidden="1" customHeight="1">
      <c r="A190" s="98"/>
      <c r="B190" s="47" t="s">
        <v>401</v>
      </c>
      <c r="C190" s="57" t="s">
        <v>743</v>
      </c>
      <c r="D190" s="45"/>
    </row>
    <row r="191" spans="1:4" s="43" customFormat="1" ht="12.75" hidden="1" customHeight="1">
      <c r="A191" s="98"/>
      <c r="B191" s="47" t="s">
        <v>401</v>
      </c>
      <c r="C191" s="57" t="s">
        <v>744</v>
      </c>
      <c r="D191" s="45"/>
    </row>
    <row r="192" spans="1:4" s="43" customFormat="1" ht="12.75" hidden="1" customHeight="1">
      <c r="A192" s="98"/>
      <c r="B192" s="47" t="s">
        <v>402</v>
      </c>
      <c r="C192" s="57" t="s">
        <v>719</v>
      </c>
      <c r="D192" s="45"/>
    </row>
    <row r="193" spans="1:4" s="43" customFormat="1" ht="12.75" hidden="1" customHeight="1">
      <c r="A193" s="98"/>
      <c r="B193" s="47" t="s">
        <v>402</v>
      </c>
      <c r="C193" s="57" t="s">
        <v>720</v>
      </c>
      <c r="D193" s="45"/>
    </row>
    <row r="194" spans="1:4" s="43" customFormat="1" ht="12.75" hidden="1" customHeight="1">
      <c r="A194" s="98"/>
      <c r="B194" s="47" t="s">
        <v>402</v>
      </c>
      <c r="C194" s="57" t="s">
        <v>721</v>
      </c>
      <c r="D194" s="45"/>
    </row>
    <row r="195" spans="1:4" s="43" customFormat="1" ht="12.75" hidden="1" customHeight="1">
      <c r="A195" s="98"/>
      <c r="B195" s="47" t="s">
        <v>402</v>
      </c>
      <c r="C195" s="57" t="s">
        <v>722</v>
      </c>
      <c r="D195" s="45"/>
    </row>
    <row r="196" spans="1:4" s="43" customFormat="1" ht="12.75" hidden="1" customHeight="1">
      <c r="A196" s="98"/>
      <c r="B196" s="47" t="s">
        <v>402</v>
      </c>
      <c r="C196" s="57" t="s">
        <v>723</v>
      </c>
      <c r="D196" s="45"/>
    </row>
    <row r="197" spans="1:4" s="43" customFormat="1" ht="12.75" hidden="1" customHeight="1">
      <c r="A197" s="98"/>
      <c r="B197" s="47" t="s">
        <v>402</v>
      </c>
      <c r="C197" s="57" t="s">
        <v>978</v>
      </c>
      <c r="D197" s="45"/>
    </row>
    <row r="198" spans="1:4" s="43" customFormat="1" ht="12.75" hidden="1" customHeight="1">
      <c r="A198" s="98"/>
      <c r="B198" s="47" t="s">
        <v>402</v>
      </c>
      <c r="C198" s="57" t="s">
        <v>979</v>
      </c>
      <c r="D198" s="45"/>
    </row>
    <row r="199" spans="1:4" s="43" customFormat="1" ht="12.75" hidden="1" customHeight="1">
      <c r="A199" s="98"/>
      <c r="B199" s="47" t="s">
        <v>403</v>
      </c>
      <c r="C199" s="57" t="s">
        <v>724</v>
      </c>
      <c r="D199" s="45"/>
    </row>
    <row r="200" spans="1:4" s="43" customFormat="1" ht="12.75" hidden="1" customHeight="1">
      <c r="A200" s="98"/>
      <c r="B200" s="47" t="s">
        <v>403</v>
      </c>
      <c r="C200" s="57" t="s">
        <v>725</v>
      </c>
      <c r="D200" s="45"/>
    </row>
    <row r="201" spans="1:4" s="43" customFormat="1" ht="12.75" hidden="1" customHeight="1">
      <c r="A201" s="98"/>
      <c r="B201" s="47" t="s">
        <v>403</v>
      </c>
      <c r="C201" s="57" t="s">
        <v>726</v>
      </c>
      <c r="D201" s="45"/>
    </row>
    <row r="202" spans="1:4" s="43" customFormat="1" ht="12.75" hidden="1" customHeight="1">
      <c r="A202" s="98"/>
      <c r="B202" s="47" t="s">
        <v>403</v>
      </c>
      <c r="C202" s="57" t="s">
        <v>727</v>
      </c>
      <c r="D202" s="45"/>
    </row>
    <row r="203" spans="1:4" s="43" customFormat="1" ht="12.75" hidden="1" customHeight="1">
      <c r="A203" s="98"/>
      <c r="B203" s="47" t="s">
        <v>403</v>
      </c>
      <c r="C203" s="57" t="s">
        <v>294</v>
      </c>
      <c r="D203" s="45"/>
    </row>
    <row r="204" spans="1:4" s="43" customFormat="1" ht="12.75" hidden="1" customHeight="1">
      <c r="A204" s="98"/>
      <c r="B204" s="47" t="s">
        <v>403</v>
      </c>
      <c r="C204" s="57" t="s">
        <v>295</v>
      </c>
      <c r="D204" s="45"/>
    </row>
    <row r="205" spans="1:4" s="43" customFormat="1" ht="12.75" hidden="1" customHeight="1">
      <c r="A205" s="98"/>
      <c r="B205" s="47" t="s">
        <v>404</v>
      </c>
      <c r="C205" s="57" t="s">
        <v>728</v>
      </c>
      <c r="D205" s="45"/>
    </row>
    <row r="206" spans="1:4" s="43" customFormat="1" ht="12.75" hidden="1" customHeight="1">
      <c r="A206" s="98"/>
      <c r="B206" s="47" t="s">
        <v>404</v>
      </c>
      <c r="C206" s="57" t="s">
        <v>729</v>
      </c>
      <c r="D206" s="45"/>
    </row>
    <row r="207" spans="1:4" s="43" customFormat="1" ht="12.75" hidden="1" customHeight="1">
      <c r="A207" s="98"/>
      <c r="B207" s="47" t="s">
        <v>404</v>
      </c>
      <c r="C207" s="57" t="s">
        <v>296</v>
      </c>
      <c r="D207" s="45"/>
    </row>
    <row r="208" spans="1:4" s="43" customFormat="1" ht="12.75" hidden="1" customHeight="1">
      <c r="A208" s="98"/>
      <c r="B208" s="47" t="s">
        <v>404</v>
      </c>
      <c r="C208" s="51" t="s">
        <v>297</v>
      </c>
      <c r="D208" s="45"/>
    </row>
    <row r="209" spans="1:4" s="43" customFormat="1" ht="12.75" hidden="1" customHeight="1">
      <c r="A209" s="98"/>
      <c r="B209" s="47" t="s">
        <v>405</v>
      </c>
      <c r="C209" s="57" t="s">
        <v>730</v>
      </c>
      <c r="D209" s="45"/>
    </row>
    <row r="210" spans="1:4" s="43" customFormat="1" ht="12.75" hidden="1" customHeight="1">
      <c r="A210" s="98"/>
      <c r="B210" s="47" t="s">
        <v>405</v>
      </c>
      <c r="C210" s="57" t="s">
        <v>731</v>
      </c>
      <c r="D210" s="45"/>
    </row>
    <row r="211" spans="1:4" s="43" customFormat="1" ht="12.75" hidden="1" customHeight="1">
      <c r="A211" s="98"/>
      <c r="B211" s="47" t="s">
        <v>405</v>
      </c>
      <c r="C211" s="57" t="s">
        <v>298</v>
      </c>
      <c r="D211" s="45"/>
    </row>
    <row r="212" spans="1:4" s="43" customFormat="1" ht="12.75" hidden="1" customHeight="1">
      <c r="A212" s="98"/>
      <c r="B212" s="47" t="s">
        <v>405</v>
      </c>
      <c r="C212" s="57" t="s">
        <v>171</v>
      </c>
      <c r="D212" s="45"/>
    </row>
    <row r="213" spans="1:4" s="43" customFormat="1" ht="12.75" hidden="1" customHeight="1">
      <c r="A213" s="98"/>
      <c r="B213" s="47" t="s">
        <v>405</v>
      </c>
      <c r="C213" s="57" t="s">
        <v>732</v>
      </c>
      <c r="D213" s="45"/>
    </row>
    <row r="214" spans="1:4" s="43" customFormat="1" ht="12.75" hidden="1" customHeight="1">
      <c r="A214" s="98"/>
      <c r="B214" s="47" t="s">
        <v>405</v>
      </c>
      <c r="C214" s="57" t="s">
        <v>130</v>
      </c>
      <c r="D214" s="45"/>
    </row>
    <row r="215" spans="1:4" s="43" customFormat="1" ht="12.75" hidden="1" customHeight="1">
      <c r="A215" s="98"/>
      <c r="B215" s="47" t="s">
        <v>405</v>
      </c>
      <c r="C215" s="57" t="s">
        <v>131</v>
      </c>
      <c r="D215" s="45"/>
    </row>
    <row r="216" spans="1:4" s="43" customFormat="1" ht="12.75" hidden="1" customHeight="1">
      <c r="A216" s="98"/>
      <c r="B216" s="47" t="s">
        <v>405</v>
      </c>
      <c r="C216" s="57" t="s">
        <v>921</v>
      </c>
      <c r="D216" s="45"/>
    </row>
    <row r="217" spans="1:4" s="43" customFormat="1" ht="12.75" hidden="1" customHeight="1">
      <c r="A217" s="98"/>
      <c r="B217" s="47" t="s">
        <v>405</v>
      </c>
      <c r="C217" s="57" t="s">
        <v>922</v>
      </c>
      <c r="D217" s="45"/>
    </row>
    <row r="218" spans="1:4" s="43" customFormat="1" ht="12.75" hidden="1" customHeight="1">
      <c r="A218" s="98"/>
      <c r="B218" s="47" t="s">
        <v>405</v>
      </c>
      <c r="C218" s="57" t="s">
        <v>923</v>
      </c>
      <c r="D218" s="45"/>
    </row>
    <row r="219" spans="1:4" s="43" customFormat="1" ht="12.75" hidden="1" customHeight="1">
      <c r="A219" s="98"/>
      <c r="B219" s="47" t="s">
        <v>405</v>
      </c>
      <c r="C219" s="57" t="s">
        <v>980</v>
      </c>
      <c r="D219" s="45"/>
    </row>
    <row r="220" spans="1:4" s="43" customFormat="1" ht="12.75" hidden="1" customHeight="1">
      <c r="A220" s="98"/>
      <c r="B220" s="47" t="s">
        <v>406</v>
      </c>
      <c r="C220" s="57" t="s">
        <v>733</v>
      </c>
      <c r="D220" s="45"/>
    </row>
    <row r="221" spans="1:4" s="43" customFormat="1" ht="12.75" hidden="1" customHeight="1">
      <c r="A221" s="98"/>
      <c r="B221" s="47" t="s">
        <v>406</v>
      </c>
      <c r="C221" s="57" t="s">
        <v>299</v>
      </c>
      <c r="D221" s="45"/>
    </row>
    <row r="222" spans="1:4" s="43" customFormat="1" ht="12.75" hidden="1" customHeight="1">
      <c r="A222" s="98"/>
      <c r="B222" s="47" t="s">
        <v>316</v>
      </c>
      <c r="C222" s="57" t="s">
        <v>734</v>
      </c>
      <c r="D222" s="45"/>
    </row>
    <row r="223" spans="1:4" s="43" customFormat="1" ht="12.75" hidden="1" customHeight="1">
      <c r="A223" s="98"/>
      <c r="B223" s="47" t="s">
        <v>406</v>
      </c>
      <c r="C223" s="57" t="s">
        <v>538</v>
      </c>
      <c r="D223" s="45"/>
    </row>
    <row r="224" spans="1:4" s="43" customFormat="1" ht="12.75" hidden="1" customHeight="1">
      <c r="A224" s="98"/>
      <c r="B224" s="47" t="s">
        <v>406</v>
      </c>
      <c r="C224" s="57" t="s">
        <v>373</v>
      </c>
      <c r="D224" s="45"/>
    </row>
    <row r="225" spans="1:4" s="43" customFormat="1" ht="12.75" hidden="1" customHeight="1">
      <c r="A225" s="98"/>
      <c r="B225" s="47" t="s">
        <v>406</v>
      </c>
      <c r="C225" s="57" t="s">
        <v>539</v>
      </c>
      <c r="D225" s="45"/>
    </row>
    <row r="226" spans="1:4" s="43" customFormat="1" ht="12.75" hidden="1" customHeight="1">
      <c r="A226" s="98"/>
      <c r="B226" s="47" t="s">
        <v>316</v>
      </c>
      <c r="C226" s="57" t="s">
        <v>540</v>
      </c>
      <c r="D226" s="45"/>
    </row>
    <row r="227" spans="1:4" s="43" customFormat="1" ht="12.75" hidden="1" customHeight="1">
      <c r="A227" s="98"/>
      <c r="B227" s="47" t="s">
        <v>406</v>
      </c>
      <c r="C227" s="57" t="s">
        <v>541</v>
      </c>
      <c r="D227" s="45"/>
    </row>
    <row r="228" spans="1:4" s="43" customFormat="1" ht="12.75" hidden="1" customHeight="1">
      <c r="A228" s="98"/>
      <c r="B228" s="47" t="s">
        <v>406</v>
      </c>
      <c r="C228" s="57" t="s">
        <v>300</v>
      </c>
      <c r="D228" s="45"/>
    </row>
    <row r="229" spans="1:4" s="43" customFormat="1" ht="12.75" hidden="1" customHeight="1">
      <c r="A229" s="98"/>
      <c r="B229" s="47" t="s">
        <v>316</v>
      </c>
      <c r="C229" s="57" t="s">
        <v>317</v>
      </c>
      <c r="D229" s="45"/>
    </row>
    <row r="230" spans="1:4" s="43" customFormat="1" ht="12.75" hidden="1" customHeight="1">
      <c r="A230" s="98"/>
      <c r="B230" s="47" t="s">
        <v>316</v>
      </c>
      <c r="C230" s="57" t="s">
        <v>745</v>
      </c>
      <c r="D230" s="45"/>
    </row>
    <row r="231" spans="1:4" s="43" customFormat="1" ht="12.75" hidden="1" customHeight="1">
      <c r="A231" s="98"/>
      <c r="B231" s="99" t="s">
        <v>406</v>
      </c>
      <c r="C231" s="57" t="s">
        <v>924</v>
      </c>
      <c r="D231" s="45"/>
    </row>
    <row r="232" spans="1:4" s="43" customFormat="1" ht="12.75" hidden="1" customHeight="1">
      <c r="A232" s="98"/>
      <c r="B232" s="99" t="s">
        <v>406</v>
      </c>
      <c r="C232" s="57" t="s">
        <v>925</v>
      </c>
      <c r="D232" s="45"/>
    </row>
    <row r="233" spans="1:4" s="43" customFormat="1" ht="12.75" hidden="1" customHeight="1">
      <c r="A233" s="98"/>
      <c r="B233" s="99" t="s">
        <v>316</v>
      </c>
      <c r="C233" s="57" t="s">
        <v>984</v>
      </c>
      <c r="D233" s="45"/>
    </row>
    <row r="234" spans="1:4" s="43" customFormat="1" ht="12.75" hidden="1" customHeight="1">
      <c r="A234" s="100"/>
      <c r="B234" s="99" t="s">
        <v>407</v>
      </c>
      <c r="C234" s="57" t="s">
        <v>542</v>
      </c>
      <c r="D234" s="45"/>
    </row>
    <row r="235" spans="1:4" s="43" customFormat="1" ht="12.75" hidden="1" customHeight="1">
      <c r="A235" s="98"/>
      <c r="B235" s="47" t="s">
        <v>407</v>
      </c>
      <c r="C235" s="57" t="s">
        <v>543</v>
      </c>
      <c r="D235" s="45"/>
    </row>
    <row r="236" spans="1:4" s="43" customFormat="1" ht="12.75" hidden="1" customHeight="1">
      <c r="A236" s="98"/>
      <c r="B236" s="47" t="s">
        <v>407</v>
      </c>
      <c r="C236" s="57" t="s">
        <v>301</v>
      </c>
      <c r="D236" s="45"/>
    </row>
    <row r="237" spans="1:4" s="43" customFormat="1" ht="12.75" hidden="1" customHeight="1">
      <c r="A237" s="98"/>
      <c r="B237" s="47" t="s">
        <v>407</v>
      </c>
      <c r="C237" s="57" t="s">
        <v>544</v>
      </c>
      <c r="D237" s="45"/>
    </row>
    <row r="238" spans="1:4" s="43" customFormat="1" ht="12.75" hidden="1" customHeight="1">
      <c r="A238" s="98"/>
      <c r="B238" s="47" t="s">
        <v>407</v>
      </c>
      <c r="C238" s="57" t="s">
        <v>545</v>
      </c>
      <c r="D238" s="45"/>
    </row>
    <row r="239" spans="1:4" s="43" customFormat="1" ht="12.75" hidden="1" customHeight="1">
      <c r="A239" s="98"/>
      <c r="B239" s="47" t="s">
        <v>407</v>
      </c>
      <c r="C239" s="57" t="s">
        <v>546</v>
      </c>
      <c r="D239" s="45"/>
    </row>
    <row r="240" spans="1:4" s="43" customFormat="1" ht="12.75" hidden="1" customHeight="1">
      <c r="A240" s="98"/>
      <c r="B240" s="47" t="s">
        <v>407</v>
      </c>
      <c r="C240" s="57" t="s">
        <v>547</v>
      </c>
      <c r="D240" s="45"/>
    </row>
    <row r="241" spans="1:4" s="43" customFormat="1" ht="12.75" hidden="1" customHeight="1">
      <c r="A241" s="98"/>
      <c r="B241" s="47" t="s">
        <v>407</v>
      </c>
      <c r="C241" s="57" t="s">
        <v>548</v>
      </c>
      <c r="D241" s="45"/>
    </row>
    <row r="242" spans="1:4" s="43" customFormat="1" ht="12.75" hidden="1" customHeight="1">
      <c r="A242" s="98"/>
      <c r="B242" s="47" t="s">
        <v>407</v>
      </c>
      <c r="C242" s="57" t="s">
        <v>746</v>
      </c>
      <c r="D242" s="45"/>
    </row>
    <row r="243" spans="1:4" s="43" customFormat="1" ht="12.75" hidden="1" customHeight="1">
      <c r="A243" s="98"/>
      <c r="B243" s="101" t="s">
        <v>407</v>
      </c>
      <c r="C243" s="57" t="s">
        <v>926</v>
      </c>
      <c r="D243" s="45"/>
    </row>
    <row r="244" spans="1:4" s="43" customFormat="1" ht="12.75" hidden="1" customHeight="1">
      <c r="A244" s="98"/>
      <c r="B244" s="47" t="s">
        <v>408</v>
      </c>
      <c r="C244" s="57" t="s">
        <v>549</v>
      </c>
      <c r="D244" s="45"/>
    </row>
    <row r="245" spans="1:4" s="43" customFormat="1" ht="12.75" hidden="1" customHeight="1">
      <c r="A245" s="98"/>
      <c r="B245" s="47" t="s">
        <v>408</v>
      </c>
      <c r="C245" s="57" t="s">
        <v>550</v>
      </c>
      <c r="D245" s="45"/>
    </row>
    <row r="246" spans="1:4" s="43" customFormat="1" ht="12.75" hidden="1" customHeight="1">
      <c r="A246" s="98"/>
      <c r="B246" s="47" t="s">
        <v>408</v>
      </c>
      <c r="C246" s="57" t="s">
        <v>551</v>
      </c>
      <c r="D246" s="45"/>
    </row>
    <row r="247" spans="1:4" s="43" customFormat="1" ht="12.75" hidden="1" customHeight="1">
      <c r="A247" s="98"/>
      <c r="B247" s="47" t="s">
        <v>408</v>
      </c>
      <c r="C247" s="57" t="s">
        <v>552</v>
      </c>
      <c r="D247" s="45"/>
    </row>
    <row r="248" spans="1:4" s="43" customFormat="1" ht="12.75" hidden="1" customHeight="1">
      <c r="A248" s="98"/>
      <c r="B248" s="47" t="s">
        <v>408</v>
      </c>
      <c r="C248" s="57" t="s">
        <v>553</v>
      </c>
      <c r="D248" s="45"/>
    </row>
    <row r="249" spans="1:4" s="43" customFormat="1" ht="12.75" hidden="1" customHeight="1">
      <c r="A249" s="98"/>
      <c r="B249" s="47" t="s">
        <v>408</v>
      </c>
      <c r="C249" s="57" t="s">
        <v>554</v>
      </c>
      <c r="D249" s="45"/>
    </row>
    <row r="250" spans="1:4" s="43" customFormat="1" ht="12.75" hidden="1" customHeight="1">
      <c r="A250" s="98"/>
      <c r="B250" s="47" t="s">
        <v>408</v>
      </c>
      <c r="C250" s="57" t="s">
        <v>555</v>
      </c>
      <c r="D250" s="45"/>
    </row>
    <row r="251" spans="1:4" s="43" customFormat="1" ht="12.75" hidden="1" customHeight="1">
      <c r="A251" s="98"/>
      <c r="B251" s="47" t="s">
        <v>408</v>
      </c>
      <c r="C251" s="57" t="s">
        <v>556</v>
      </c>
      <c r="D251" s="45"/>
    </row>
    <row r="252" spans="1:4" s="43" customFormat="1" ht="12.75" hidden="1" customHeight="1">
      <c r="A252" s="98"/>
      <c r="B252" s="47" t="s">
        <v>408</v>
      </c>
      <c r="C252" s="57" t="s">
        <v>557</v>
      </c>
      <c r="D252" s="45"/>
    </row>
    <row r="253" spans="1:4" s="43" customFormat="1" ht="12.75" hidden="1" customHeight="1">
      <c r="A253" s="98"/>
      <c r="B253" s="47" t="s">
        <v>408</v>
      </c>
      <c r="C253" s="57" t="s">
        <v>558</v>
      </c>
      <c r="D253" s="45"/>
    </row>
    <row r="254" spans="1:4" s="43" customFormat="1" ht="12.75" hidden="1" customHeight="1">
      <c r="A254" s="98"/>
      <c r="B254" s="47" t="s">
        <v>408</v>
      </c>
      <c r="C254" s="57" t="s">
        <v>139</v>
      </c>
      <c r="D254" s="45"/>
    </row>
    <row r="255" spans="1:4" s="43" customFormat="1" ht="12.75" hidden="1" customHeight="1">
      <c r="A255" s="98"/>
      <c r="B255" s="47" t="s">
        <v>408</v>
      </c>
      <c r="C255" s="57" t="s">
        <v>140</v>
      </c>
      <c r="D255" s="45"/>
    </row>
    <row r="256" spans="1:4" s="43" customFormat="1" ht="12.75" hidden="1" customHeight="1">
      <c r="A256" s="98"/>
      <c r="B256" s="47" t="s">
        <v>408</v>
      </c>
      <c r="C256" s="57" t="s">
        <v>141</v>
      </c>
      <c r="D256" s="45"/>
    </row>
    <row r="257" spans="1:4" s="43" customFormat="1" ht="12.75" hidden="1" customHeight="1">
      <c r="A257" s="98"/>
      <c r="B257" s="47" t="s">
        <v>408</v>
      </c>
      <c r="C257" s="57" t="s">
        <v>142</v>
      </c>
      <c r="D257" s="45"/>
    </row>
    <row r="258" spans="1:4" s="43" customFormat="1" ht="12.75" hidden="1" customHeight="1">
      <c r="A258" s="98"/>
      <c r="B258" s="47" t="s">
        <v>408</v>
      </c>
      <c r="C258" s="57" t="s">
        <v>143</v>
      </c>
      <c r="D258" s="45"/>
    </row>
    <row r="259" spans="1:4" s="43" customFormat="1" ht="12.75" hidden="1" customHeight="1">
      <c r="A259" s="98"/>
      <c r="B259" s="47" t="s">
        <v>408</v>
      </c>
      <c r="C259" s="57" t="s">
        <v>144</v>
      </c>
      <c r="D259" s="45"/>
    </row>
    <row r="260" spans="1:4" s="43" customFormat="1" ht="12.75" hidden="1" customHeight="1">
      <c r="A260" s="98"/>
      <c r="B260" s="47" t="s">
        <v>408</v>
      </c>
      <c r="C260" s="57" t="s">
        <v>145</v>
      </c>
      <c r="D260" s="45"/>
    </row>
    <row r="261" spans="1:4" s="43" customFormat="1" ht="12.75" hidden="1" customHeight="1">
      <c r="A261" s="98"/>
      <c r="B261" s="47" t="s">
        <v>408</v>
      </c>
      <c r="C261" s="57" t="s">
        <v>146</v>
      </c>
      <c r="D261" s="45"/>
    </row>
    <row r="262" spans="1:4" s="43" customFormat="1" ht="12.75" hidden="1" customHeight="1">
      <c r="A262" s="98"/>
      <c r="B262" s="47" t="s">
        <v>408</v>
      </c>
      <c r="C262" s="57" t="s">
        <v>147</v>
      </c>
      <c r="D262" s="45"/>
    </row>
    <row r="263" spans="1:4" s="43" customFormat="1" ht="12.75" hidden="1" customHeight="1">
      <c r="A263" s="98"/>
      <c r="B263" s="47" t="s">
        <v>408</v>
      </c>
      <c r="C263" s="57" t="s">
        <v>302</v>
      </c>
      <c r="D263" s="45"/>
    </row>
    <row r="264" spans="1:4" s="43" customFormat="1" ht="12.75" hidden="1" customHeight="1">
      <c r="A264" s="98"/>
      <c r="B264" s="47" t="s">
        <v>408</v>
      </c>
      <c r="C264" s="57" t="s">
        <v>148</v>
      </c>
      <c r="D264" s="45"/>
    </row>
    <row r="265" spans="1:4" s="43" customFormat="1" ht="12.75" hidden="1" customHeight="1">
      <c r="A265" s="98"/>
      <c r="B265" s="47" t="s">
        <v>408</v>
      </c>
      <c r="C265" s="57" t="s">
        <v>747</v>
      </c>
      <c r="D265" s="45"/>
    </row>
    <row r="266" spans="1:4" s="43" customFormat="1" ht="12.75" hidden="1" customHeight="1">
      <c r="A266" s="98"/>
      <c r="B266" s="47" t="s">
        <v>408</v>
      </c>
      <c r="C266" s="57" t="s">
        <v>927</v>
      </c>
      <c r="D266" s="45"/>
    </row>
    <row r="267" spans="1:4" s="43" customFormat="1" ht="12.75" hidden="1" customHeight="1">
      <c r="A267" s="98"/>
      <c r="B267" s="47" t="s">
        <v>408</v>
      </c>
      <c r="C267" s="57" t="s">
        <v>928</v>
      </c>
      <c r="D267" s="45"/>
    </row>
    <row r="268" spans="1:4" s="43" customFormat="1" ht="12.75" hidden="1" customHeight="1">
      <c r="A268" s="98"/>
      <c r="B268" s="47" t="s">
        <v>409</v>
      </c>
      <c r="C268" s="57" t="s">
        <v>559</v>
      </c>
      <c r="D268" s="45"/>
    </row>
    <row r="269" spans="1:4" s="43" customFormat="1" ht="12.75" hidden="1" customHeight="1">
      <c r="A269" s="98"/>
      <c r="B269" s="47" t="s">
        <v>409</v>
      </c>
      <c r="C269" s="57" t="s">
        <v>560</v>
      </c>
      <c r="D269" s="45"/>
    </row>
    <row r="270" spans="1:4" s="43" customFormat="1" ht="12.75" hidden="1" customHeight="1">
      <c r="A270" s="98"/>
      <c r="B270" s="47" t="s">
        <v>409</v>
      </c>
      <c r="C270" s="57" t="s">
        <v>303</v>
      </c>
      <c r="D270" s="45"/>
    </row>
    <row r="271" spans="1:4" s="43" customFormat="1" ht="12.75" hidden="1" customHeight="1">
      <c r="A271" s="98"/>
      <c r="B271" s="47" t="s">
        <v>409</v>
      </c>
      <c r="C271" s="57" t="s">
        <v>304</v>
      </c>
      <c r="D271" s="45"/>
    </row>
    <row r="272" spans="1:4" s="43" customFormat="1" ht="12.75" hidden="1" customHeight="1">
      <c r="A272" s="98"/>
      <c r="B272" s="47" t="s">
        <v>409</v>
      </c>
      <c r="C272" s="57" t="s">
        <v>90</v>
      </c>
      <c r="D272" s="45"/>
    </row>
    <row r="273" spans="1:4" s="43" customFormat="1" ht="12.75" hidden="1" customHeight="1">
      <c r="A273" s="98"/>
      <c r="B273" s="47" t="s">
        <v>409</v>
      </c>
      <c r="C273" s="57" t="s">
        <v>318</v>
      </c>
      <c r="D273" s="45"/>
    </row>
    <row r="274" spans="1:4" s="43" customFormat="1" ht="12.75" hidden="1" customHeight="1">
      <c r="A274" s="98"/>
      <c r="B274" s="47" t="s">
        <v>410</v>
      </c>
      <c r="C274" s="57" t="s">
        <v>561</v>
      </c>
      <c r="D274" s="45"/>
    </row>
    <row r="275" spans="1:4" s="43" customFormat="1" ht="12.75" hidden="1" customHeight="1">
      <c r="A275" s="98"/>
      <c r="B275" s="47" t="s">
        <v>410</v>
      </c>
      <c r="C275" s="57" t="s">
        <v>305</v>
      </c>
      <c r="D275" s="45"/>
    </row>
    <row r="276" spans="1:4" s="43" customFormat="1" ht="12.75" hidden="1" customHeight="1">
      <c r="A276" s="98"/>
      <c r="B276" s="47" t="s">
        <v>410</v>
      </c>
      <c r="C276" s="57" t="s">
        <v>306</v>
      </c>
      <c r="D276" s="45"/>
    </row>
    <row r="277" spans="1:4" s="43" customFormat="1" ht="12.75" hidden="1" customHeight="1">
      <c r="A277" s="98"/>
      <c r="B277" s="47" t="s">
        <v>410</v>
      </c>
      <c r="C277" s="57" t="s">
        <v>688</v>
      </c>
      <c r="D277" s="45"/>
    </row>
    <row r="278" spans="1:4" s="43" customFormat="1" ht="12.75" hidden="1" customHeight="1">
      <c r="A278" s="98"/>
      <c r="B278" s="47" t="s">
        <v>410</v>
      </c>
      <c r="C278" s="57" t="s">
        <v>689</v>
      </c>
      <c r="D278" s="45"/>
    </row>
    <row r="279" spans="1:4" s="43" customFormat="1" ht="12.75" hidden="1" customHeight="1">
      <c r="A279" s="98"/>
      <c r="B279" s="47" t="s">
        <v>410</v>
      </c>
      <c r="C279" s="57" t="s">
        <v>91</v>
      </c>
      <c r="D279" s="45"/>
    </row>
    <row r="280" spans="1:4" s="43" customFormat="1" ht="12.75" hidden="1" customHeight="1">
      <c r="A280" s="98"/>
      <c r="B280" s="47" t="s">
        <v>410</v>
      </c>
      <c r="C280" s="57" t="s">
        <v>92</v>
      </c>
      <c r="D280" s="45"/>
    </row>
    <row r="281" spans="1:4" s="43" customFormat="1" ht="12.75" hidden="1" customHeight="1">
      <c r="A281" s="98"/>
      <c r="B281" s="47" t="s">
        <v>532</v>
      </c>
      <c r="C281" s="57" t="s">
        <v>690</v>
      </c>
      <c r="D281" s="45"/>
    </row>
    <row r="282" spans="1:4" s="43" customFormat="1" ht="12.75" hidden="1" customHeight="1">
      <c r="A282" s="98"/>
      <c r="B282" s="47" t="s">
        <v>532</v>
      </c>
      <c r="C282" s="57" t="s">
        <v>307</v>
      </c>
      <c r="D282" s="45"/>
    </row>
    <row r="283" spans="1:4" s="43" customFormat="1" ht="12.75" hidden="1" customHeight="1">
      <c r="A283" s="98"/>
      <c r="B283" s="47" t="s">
        <v>532</v>
      </c>
      <c r="C283" s="57" t="s">
        <v>308</v>
      </c>
      <c r="D283" s="45"/>
    </row>
    <row r="284" spans="1:4" s="43" customFormat="1" ht="12.75" hidden="1" customHeight="1">
      <c r="A284" s="98"/>
      <c r="B284" s="47" t="s">
        <v>532</v>
      </c>
      <c r="C284" s="57" t="s">
        <v>691</v>
      </c>
      <c r="D284" s="45"/>
    </row>
    <row r="285" spans="1:4" s="43" customFormat="1" ht="12.75" hidden="1" customHeight="1">
      <c r="A285" s="98"/>
      <c r="B285" s="47" t="s">
        <v>532</v>
      </c>
      <c r="C285" s="57" t="s">
        <v>692</v>
      </c>
      <c r="D285" s="45"/>
    </row>
    <row r="286" spans="1:4" s="43" customFormat="1" ht="12.75" hidden="1" customHeight="1">
      <c r="A286" s="98"/>
      <c r="B286" s="47" t="s">
        <v>532</v>
      </c>
      <c r="C286" s="57" t="s">
        <v>693</v>
      </c>
      <c r="D286" s="45"/>
    </row>
    <row r="287" spans="1:4" s="43" customFormat="1" ht="12.75" hidden="1" customHeight="1">
      <c r="A287" s="98"/>
      <c r="B287" s="47" t="s">
        <v>532</v>
      </c>
      <c r="C287" s="57" t="s">
        <v>694</v>
      </c>
      <c r="D287" s="45"/>
    </row>
    <row r="288" spans="1:4" s="43" customFormat="1" ht="12.75" hidden="1" customHeight="1">
      <c r="A288" s="98"/>
      <c r="B288" s="47" t="s">
        <v>532</v>
      </c>
      <c r="C288" s="57" t="s">
        <v>695</v>
      </c>
      <c r="D288" s="45"/>
    </row>
    <row r="289" spans="1:4" s="43" customFormat="1" ht="12.75" hidden="1" customHeight="1">
      <c r="A289" s="98"/>
      <c r="B289" s="47" t="s">
        <v>532</v>
      </c>
      <c r="C289" s="57" t="s">
        <v>696</v>
      </c>
      <c r="D289" s="45"/>
    </row>
    <row r="290" spans="1:4" s="43" customFormat="1" ht="12.75" hidden="1" customHeight="1">
      <c r="A290" s="98"/>
      <c r="B290" s="47" t="s">
        <v>341</v>
      </c>
      <c r="C290" s="57" t="s">
        <v>697</v>
      </c>
      <c r="D290" s="45"/>
    </row>
    <row r="291" spans="1:4" s="43" customFormat="1" ht="12.75" hidden="1" customHeight="1">
      <c r="A291" s="98"/>
      <c r="B291" s="47" t="s">
        <v>341</v>
      </c>
      <c r="C291" s="57" t="s">
        <v>698</v>
      </c>
      <c r="D291" s="45"/>
    </row>
    <row r="292" spans="1:4" s="43" customFormat="1" ht="12.75" hidden="1" customHeight="1">
      <c r="A292" s="98"/>
      <c r="B292" s="47" t="s">
        <v>341</v>
      </c>
      <c r="C292" s="57" t="s">
        <v>699</v>
      </c>
      <c r="D292" s="45"/>
    </row>
    <row r="293" spans="1:4" s="43" customFormat="1" ht="12.75" hidden="1" customHeight="1">
      <c r="A293" s="98"/>
      <c r="B293" s="47" t="s">
        <v>341</v>
      </c>
      <c r="C293" s="57" t="s">
        <v>309</v>
      </c>
      <c r="D293" s="45"/>
    </row>
    <row r="294" spans="1:4" s="43" customFormat="1" ht="12.75" hidden="1" customHeight="1">
      <c r="A294" s="98"/>
      <c r="B294" s="47" t="s">
        <v>341</v>
      </c>
      <c r="C294" s="57" t="s">
        <v>700</v>
      </c>
      <c r="D294" s="45"/>
    </row>
    <row r="295" spans="1:4" s="43" customFormat="1" ht="12.75" hidden="1" customHeight="1">
      <c r="A295" s="98"/>
      <c r="B295" s="47" t="s">
        <v>341</v>
      </c>
      <c r="C295" s="57" t="s">
        <v>310</v>
      </c>
      <c r="D295" s="45"/>
    </row>
    <row r="296" spans="1:4" s="43" customFormat="1" ht="12.75" hidden="1" customHeight="1">
      <c r="A296" s="98"/>
      <c r="B296" s="47" t="s">
        <v>341</v>
      </c>
      <c r="C296" s="57" t="s">
        <v>311</v>
      </c>
      <c r="D296" s="45"/>
    </row>
    <row r="297" spans="1:4" s="43" customFormat="1" ht="12.75" hidden="1" customHeight="1">
      <c r="A297" s="98"/>
      <c r="B297" s="47" t="s">
        <v>341</v>
      </c>
      <c r="C297" s="57" t="s">
        <v>701</v>
      </c>
      <c r="D297" s="45"/>
    </row>
    <row r="298" spans="1:4" s="43" customFormat="1" ht="12.75" hidden="1" customHeight="1">
      <c r="A298" s="98"/>
      <c r="B298" s="47" t="s">
        <v>341</v>
      </c>
      <c r="C298" s="57" t="s">
        <v>702</v>
      </c>
      <c r="D298" s="45"/>
    </row>
    <row r="299" spans="1:4" s="43" customFormat="1" ht="12.75" hidden="1" customHeight="1">
      <c r="A299" s="98"/>
      <c r="B299" s="47" t="s">
        <v>341</v>
      </c>
      <c r="C299" s="57" t="s">
        <v>703</v>
      </c>
      <c r="D299" s="45"/>
    </row>
    <row r="300" spans="1:4" s="43" customFormat="1" ht="12.75" hidden="1" customHeight="1">
      <c r="A300" s="98"/>
      <c r="B300" s="47" t="s">
        <v>341</v>
      </c>
      <c r="C300" s="57" t="s">
        <v>704</v>
      </c>
      <c r="D300" s="45"/>
    </row>
    <row r="301" spans="1:4" s="43" customFormat="1" ht="12.75" hidden="1" customHeight="1">
      <c r="A301" s="98"/>
      <c r="B301" s="47" t="s">
        <v>341</v>
      </c>
      <c r="C301" s="57" t="s">
        <v>242</v>
      </c>
      <c r="D301" s="45"/>
    </row>
    <row r="302" spans="1:4" s="43" customFormat="1" ht="12.75" hidden="1" customHeight="1">
      <c r="A302" s="98"/>
      <c r="B302" s="47" t="s">
        <v>341</v>
      </c>
      <c r="C302" s="57" t="s">
        <v>929</v>
      </c>
      <c r="D302" s="45"/>
    </row>
    <row r="303" spans="1:4" s="43" customFormat="1" ht="12.75" hidden="1" customHeight="1">
      <c r="A303" s="98"/>
      <c r="B303" s="47" t="s">
        <v>411</v>
      </c>
      <c r="C303" s="57" t="s">
        <v>243</v>
      </c>
      <c r="D303" s="45"/>
    </row>
    <row r="304" spans="1:4" s="43" customFormat="1" ht="12.75" hidden="1" customHeight="1">
      <c r="A304" s="98"/>
      <c r="B304" s="47" t="s">
        <v>411</v>
      </c>
      <c r="C304" s="57" t="s">
        <v>244</v>
      </c>
      <c r="D304" s="45"/>
    </row>
    <row r="305" spans="1:4" s="43" customFormat="1" ht="12.75" hidden="1" customHeight="1">
      <c r="A305" s="98"/>
      <c r="B305" s="47" t="s">
        <v>411</v>
      </c>
      <c r="C305" s="57" t="s">
        <v>245</v>
      </c>
      <c r="D305" s="45"/>
    </row>
    <row r="306" spans="1:4" s="43" customFormat="1" ht="12.75" hidden="1" customHeight="1">
      <c r="A306" s="98"/>
      <c r="B306" s="47" t="s">
        <v>411</v>
      </c>
      <c r="C306" s="57" t="s">
        <v>246</v>
      </c>
      <c r="D306" s="45"/>
    </row>
    <row r="307" spans="1:4" s="43" customFormat="1" ht="12.75" hidden="1" customHeight="1">
      <c r="A307" s="98"/>
      <c r="B307" s="47" t="s">
        <v>411</v>
      </c>
      <c r="C307" s="57" t="s">
        <v>247</v>
      </c>
      <c r="D307" s="45"/>
    </row>
    <row r="308" spans="1:4" s="43" customFormat="1" ht="12.75" hidden="1" customHeight="1">
      <c r="A308" s="98"/>
      <c r="B308" s="47" t="s">
        <v>411</v>
      </c>
      <c r="C308" s="56" t="s">
        <v>248</v>
      </c>
      <c r="D308" s="45"/>
    </row>
    <row r="309" spans="1:4" s="43" customFormat="1" ht="12.75" hidden="1" customHeight="1">
      <c r="A309" s="98"/>
      <c r="B309" s="47" t="s">
        <v>411</v>
      </c>
      <c r="C309" s="56" t="s">
        <v>249</v>
      </c>
      <c r="D309" s="45"/>
    </row>
    <row r="310" spans="1:4" s="43" customFormat="1" ht="12.75" hidden="1" customHeight="1">
      <c r="A310" s="98"/>
      <c r="B310" s="47" t="s">
        <v>411</v>
      </c>
      <c r="C310" s="56" t="s">
        <v>250</v>
      </c>
      <c r="D310" s="45"/>
    </row>
    <row r="311" spans="1:4" s="43" customFormat="1" ht="12.75" hidden="1" customHeight="1">
      <c r="A311" s="98"/>
      <c r="B311" s="47" t="s">
        <v>411</v>
      </c>
      <c r="C311" s="56" t="s">
        <v>251</v>
      </c>
      <c r="D311" s="45"/>
    </row>
    <row r="312" spans="1:4" s="43" customFormat="1" ht="12.75" hidden="1" customHeight="1">
      <c r="A312" s="98"/>
      <c r="B312" s="47" t="s">
        <v>411</v>
      </c>
      <c r="C312" s="56" t="s">
        <v>252</v>
      </c>
      <c r="D312" s="45"/>
    </row>
    <row r="313" spans="1:4" s="43" customFormat="1" ht="12.75" hidden="1" customHeight="1">
      <c r="A313" s="98"/>
      <c r="B313" s="47" t="s">
        <v>411</v>
      </c>
      <c r="C313" s="56" t="s">
        <v>253</v>
      </c>
      <c r="D313" s="45"/>
    </row>
    <row r="314" spans="1:4" s="43" customFormat="1" ht="12.75" hidden="1" customHeight="1">
      <c r="A314" s="98"/>
      <c r="B314" s="47" t="s">
        <v>411</v>
      </c>
      <c r="C314" s="56" t="s">
        <v>254</v>
      </c>
      <c r="D314" s="45"/>
    </row>
    <row r="315" spans="1:4" s="43" customFormat="1" ht="12.75" hidden="1" customHeight="1">
      <c r="A315" s="98"/>
      <c r="B315" s="47" t="s">
        <v>411</v>
      </c>
      <c r="C315" s="56" t="s">
        <v>255</v>
      </c>
      <c r="D315" s="45"/>
    </row>
    <row r="316" spans="1:4" s="43" customFormat="1" ht="12.75" hidden="1" customHeight="1">
      <c r="A316" s="98"/>
      <c r="B316" s="47" t="s">
        <v>411</v>
      </c>
      <c r="C316" s="56" t="s">
        <v>256</v>
      </c>
      <c r="D316" s="45"/>
    </row>
    <row r="317" spans="1:4" s="43" customFormat="1" ht="12.75" hidden="1" customHeight="1">
      <c r="A317" s="98"/>
      <c r="B317" s="47" t="s">
        <v>411</v>
      </c>
      <c r="C317" s="56" t="s">
        <v>257</v>
      </c>
      <c r="D317" s="45"/>
    </row>
    <row r="318" spans="1:4" s="43" customFormat="1" ht="12.75" hidden="1" customHeight="1">
      <c r="A318" s="98"/>
      <c r="B318" s="47" t="s">
        <v>411</v>
      </c>
      <c r="C318" s="56" t="s">
        <v>258</v>
      </c>
      <c r="D318" s="45"/>
    </row>
    <row r="319" spans="1:4" s="43" customFormat="1" ht="12.75" hidden="1" customHeight="1">
      <c r="A319" s="98"/>
      <c r="B319" s="47" t="s">
        <v>411</v>
      </c>
      <c r="C319" s="56" t="s">
        <v>259</v>
      </c>
      <c r="D319" s="45"/>
    </row>
    <row r="320" spans="1:4" s="43" customFormat="1" ht="12.75" hidden="1" customHeight="1">
      <c r="A320" s="98"/>
      <c r="B320" s="47" t="s">
        <v>412</v>
      </c>
      <c r="C320" s="57" t="s">
        <v>260</v>
      </c>
      <c r="D320" s="45"/>
    </row>
    <row r="321" spans="1:6" s="43" customFormat="1" ht="12.75" hidden="1" customHeight="1">
      <c r="A321" s="98"/>
      <c r="B321" s="47" t="s">
        <v>412</v>
      </c>
      <c r="C321" s="57" t="s">
        <v>152</v>
      </c>
      <c r="D321" s="45"/>
    </row>
    <row r="322" spans="1:6" s="43" customFormat="1" ht="12.75" hidden="1" customHeight="1">
      <c r="A322" s="98"/>
      <c r="B322" s="47" t="s">
        <v>412</v>
      </c>
      <c r="C322" s="57" t="s">
        <v>153</v>
      </c>
    </row>
    <row r="323" spans="1:6" s="43" customFormat="1" ht="12.75" hidden="1" customHeight="1">
      <c r="A323" s="98"/>
      <c r="B323" s="47" t="s">
        <v>412</v>
      </c>
      <c r="C323" s="57" t="s">
        <v>562</v>
      </c>
    </row>
    <row r="324" spans="1:6" s="43" customFormat="1" ht="12.75" hidden="1" customHeight="1">
      <c r="A324" s="98"/>
      <c r="B324" s="47" t="s">
        <v>413</v>
      </c>
      <c r="C324" s="57" t="s">
        <v>563</v>
      </c>
    </row>
    <row r="325" spans="1:6" s="43" customFormat="1" ht="12.75" hidden="1" customHeight="1">
      <c r="A325" s="98"/>
      <c r="B325" s="47" t="s">
        <v>413</v>
      </c>
      <c r="C325" s="57" t="s">
        <v>154</v>
      </c>
    </row>
    <row r="326" spans="1:6" s="43" customFormat="1" ht="12.75" hidden="1" customHeight="1">
      <c r="A326" s="98"/>
      <c r="B326" s="47" t="s">
        <v>342</v>
      </c>
      <c r="C326" s="57" t="s">
        <v>155</v>
      </c>
    </row>
    <row r="327" spans="1:6" ht="12.75" hidden="1" customHeight="1">
      <c r="A327" s="98"/>
      <c r="B327" s="47" t="s">
        <v>342</v>
      </c>
      <c r="C327" s="57" t="s">
        <v>156</v>
      </c>
      <c r="F327" s="43"/>
    </row>
    <row r="328" spans="1:6" ht="12.75" hidden="1" customHeight="1">
      <c r="A328" s="98"/>
      <c r="B328" s="47" t="s">
        <v>342</v>
      </c>
      <c r="C328" s="57" t="s">
        <v>157</v>
      </c>
      <c r="F328" s="43"/>
    </row>
    <row r="329" spans="1:6" ht="12.75" hidden="1" customHeight="1">
      <c r="A329" s="98"/>
      <c r="B329" s="47" t="s">
        <v>342</v>
      </c>
      <c r="C329" s="57" t="s">
        <v>158</v>
      </c>
      <c r="F329" s="43"/>
    </row>
    <row r="330" spans="1:6" ht="12.75" hidden="1" customHeight="1">
      <c r="A330" s="98"/>
      <c r="B330" s="47" t="s">
        <v>342</v>
      </c>
      <c r="C330" s="57" t="s">
        <v>159</v>
      </c>
      <c r="F330" s="43"/>
    </row>
    <row r="331" spans="1:6" ht="12.75" hidden="1" customHeight="1">
      <c r="A331" s="98"/>
      <c r="B331" s="47" t="s">
        <v>342</v>
      </c>
      <c r="C331" s="57" t="s">
        <v>160</v>
      </c>
      <c r="F331" s="43"/>
    </row>
    <row r="332" spans="1:6" hidden="1">
      <c r="A332" s="98"/>
      <c r="B332" s="47" t="s">
        <v>342</v>
      </c>
      <c r="C332" s="57" t="s">
        <v>161</v>
      </c>
      <c r="F332" s="43"/>
    </row>
    <row r="333" spans="1:6" hidden="1">
      <c r="A333" s="98"/>
      <c r="B333" s="47" t="s">
        <v>342</v>
      </c>
      <c r="C333" s="57" t="s">
        <v>162</v>
      </c>
      <c r="F333" s="43"/>
    </row>
    <row r="334" spans="1:6" hidden="1">
      <c r="A334" s="98"/>
      <c r="B334" s="47" t="s">
        <v>342</v>
      </c>
      <c r="C334" s="57" t="s">
        <v>163</v>
      </c>
      <c r="F334" s="43"/>
    </row>
    <row r="335" spans="1:6" hidden="1">
      <c r="A335" s="98"/>
      <c r="B335" s="47" t="s">
        <v>342</v>
      </c>
      <c r="C335" s="57" t="s">
        <v>164</v>
      </c>
      <c r="F335" s="43"/>
    </row>
    <row r="336" spans="1:6" hidden="1">
      <c r="A336" s="98"/>
      <c r="B336" s="47" t="s">
        <v>342</v>
      </c>
      <c r="C336" s="57" t="s">
        <v>165</v>
      </c>
      <c r="F336" s="43"/>
    </row>
    <row r="337" spans="1:6" hidden="1">
      <c r="A337" s="98"/>
      <c r="B337" s="47" t="s">
        <v>342</v>
      </c>
      <c r="C337" s="57" t="s">
        <v>166</v>
      </c>
      <c r="F337" s="43"/>
    </row>
    <row r="338" spans="1:6" hidden="1">
      <c r="A338" s="98"/>
      <c r="B338" s="47" t="s">
        <v>342</v>
      </c>
      <c r="C338" s="57" t="s">
        <v>167</v>
      </c>
      <c r="F338" s="43"/>
    </row>
    <row r="339" spans="1:6" hidden="1">
      <c r="A339" s="98"/>
      <c r="B339" s="47" t="s">
        <v>342</v>
      </c>
      <c r="C339" s="57" t="s">
        <v>168</v>
      </c>
    </row>
    <row r="340" spans="1:6" hidden="1">
      <c r="A340" s="98"/>
      <c r="B340" s="47" t="s">
        <v>342</v>
      </c>
      <c r="C340" s="57" t="s">
        <v>169</v>
      </c>
    </row>
    <row r="341" spans="1:6" hidden="1">
      <c r="A341" s="98"/>
      <c r="B341" s="47" t="s">
        <v>342</v>
      </c>
      <c r="C341" s="57" t="s">
        <v>170</v>
      </c>
    </row>
    <row r="342" spans="1:6" hidden="1">
      <c r="A342" s="98"/>
      <c r="B342" s="47" t="s">
        <v>342</v>
      </c>
      <c r="C342" s="57" t="s">
        <v>172</v>
      </c>
    </row>
    <row r="343" spans="1:6" hidden="1">
      <c r="A343" s="98"/>
      <c r="B343" s="47" t="s">
        <v>342</v>
      </c>
      <c r="C343" s="57" t="s">
        <v>173</v>
      </c>
    </row>
    <row r="344" spans="1:6" hidden="1">
      <c r="A344" s="98"/>
      <c r="B344" s="47" t="s">
        <v>342</v>
      </c>
      <c r="C344" s="57" t="s">
        <v>174</v>
      </c>
    </row>
    <row r="345" spans="1:6" hidden="1">
      <c r="A345" s="98"/>
      <c r="B345" s="47" t="s">
        <v>342</v>
      </c>
      <c r="C345" s="57" t="s">
        <v>175</v>
      </c>
    </row>
    <row r="346" spans="1:6" hidden="1">
      <c r="A346" s="98"/>
      <c r="B346" s="47" t="s">
        <v>342</v>
      </c>
      <c r="C346" s="57" t="s">
        <v>176</v>
      </c>
    </row>
    <row r="347" spans="1:6" hidden="1">
      <c r="A347" s="98"/>
      <c r="B347" s="47" t="s">
        <v>342</v>
      </c>
      <c r="C347" s="57" t="s">
        <v>177</v>
      </c>
    </row>
    <row r="348" spans="1:6" hidden="1">
      <c r="A348" s="98"/>
      <c r="B348" s="47" t="s">
        <v>342</v>
      </c>
      <c r="C348" s="57" t="s">
        <v>178</v>
      </c>
    </row>
    <row r="349" spans="1:6" hidden="1">
      <c r="A349" s="98"/>
      <c r="B349" s="47" t="s">
        <v>342</v>
      </c>
      <c r="C349" s="57" t="s">
        <v>564</v>
      </c>
    </row>
    <row r="350" spans="1:6" hidden="1">
      <c r="A350" s="98"/>
      <c r="B350" s="47" t="s">
        <v>342</v>
      </c>
      <c r="C350" s="57" t="s">
        <v>179</v>
      </c>
    </row>
    <row r="351" spans="1:6" hidden="1">
      <c r="A351" s="98"/>
      <c r="B351" s="47" t="s">
        <v>342</v>
      </c>
      <c r="C351" s="57" t="s">
        <v>180</v>
      </c>
    </row>
    <row r="352" spans="1:6" hidden="1">
      <c r="A352" s="98"/>
      <c r="B352" s="47" t="s">
        <v>342</v>
      </c>
      <c r="C352" s="57" t="s">
        <v>228</v>
      </c>
    </row>
    <row r="353" spans="1:3" hidden="1">
      <c r="A353" s="98"/>
      <c r="B353" s="47" t="s">
        <v>342</v>
      </c>
      <c r="C353" s="57" t="s">
        <v>229</v>
      </c>
    </row>
    <row r="354" spans="1:3" hidden="1">
      <c r="A354" s="98"/>
      <c r="B354" s="47" t="s">
        <v>342</v>
      </c>
      <c r="C354" s="57" t="s">
        <v>230</v>
      </c>
    </row>
    <row r="355" spans="1:3" hidden="1">
      <c r="A355" s="98"/>
      <c r="B355" s="47" t="s">
        <v>342</v>
      </c>
      <c r="C355" s="57" t="s">
        <v>231</v>
      </c>
    </row>
    <row r="356" spans="1:3" hidden="1">
      <c r="A356" s="98"/>
      <c r="B356" s="47" t="s">
        <v>342</v>
      </c>
      <c r="C356" s="57" t="s">
        <v>232</v>
      </c>
    </row>
    <row r="357" spans="1:3" hidden="1">
      <c r="A357" s="98"/>
      <c r="B357" s="47" t="s">
        <v>342</v>
      </c>
      <c r="C357" s="57" t="s">
        <v>233</v>
      </c>
    </row>
    <row r="358" spans="1:3" hidden="1">
      <c r="A358" s="98"/>
      <c r="B358" s="47" t="s">
        <v>342</v>
      </c>
      <c r="C358" s="57" t="s">
        <v>234</v>
      </c>
    </row>
    <row r="359" spans="1:3" hidden="1">
      <c r="A359" s="98"/>
      <c r="B359" s="47" t="s">
        <v>342</v>
      </c>
      <c r="C359" s="57" t="s">
        <v>235</v>
      </c>
    </row>
    <row r="360" spans="1:3" hidden="1">
      <c r="A360" s="102"/>
      <c r="B360" s="47" t="s">
        <v>342</v>
      </c>
      <c r="C360" s="57" t="s">
        <v>236</v>
      </c>
    </row>
    <row r="361" spans="1:3" hidden="1">
      <c r="A361" s="102"/>
      <c r="B361" s="47" t="s">
        <v>342</v>
      </c>
      <c r="C361" s="57" t="s">
        <v>237</v>
      </c>
    </row>
    <row r="362" spans="1:3" hidden="1">
      <c r="A362" s="102"/>
      <c r="B362" s="47" t="s">
        <v>342</v>
      </c>
      <c r="C362" s="57" t="s">
        <v>238</v>
      </c>
    </row>
    <row r="363" spans="1:3" hidden="1">
      <c r="A363" s="102"/>
      <c r="B363" s="47" t="s">
        <v>342</v>
      </c>
      <c r="C363" s="57" t="s">
        <v>608</v>
      </c>
    </row>
    <row r="364" spans="1:3" hidden="1">
      <c r="A364" s="102"/>
      <c r="B364" s="47" t="s">
        <v>342</v>
      </c>
      <c r="C364" s="57" t="s">
        <v>609</v>
      </c>
    </row>
    <row r="365" spans="1:3" hidden="1">
      <c r="B365" s="47" t="s">
        <v>342</v>
      </c>
      <c r="C365" s="57" t="s">
        <v>610</v>
      </c>
    </row>
    <row r="366" spans="1:3" hidden="1">
      <c r="B366" s="47" t="s">
        <v>342</v>
      </c>
      <c r="C366" s="57" t="s">
        <v>611</v>
      </c>
    </row>
    <row r="367" spans="1:3" hidden="1">
      <c r="B367" s="47" t="s">
        <v>342</v>
      </c>
      <c r="C367" s="57" t="s">
        <v>612</v>
      </c>
    </row>
    <row r="368" spans="1:3" hidden="1">
      <c r="B368" s="47" t="s">
        <v>342</v>
      </c>
      <c r="C368" s="57" t="s">
        <v>613</v>
      </c>
    </row>
    <row r="369" spans="1:3" hidden="1">
      <c r="B369" s="47" t="s">
        <v>342</v>
      </c>
      <c r="C369" s="57" t="s">
        <v>614</v>
      </c>
    </row>
    <row r="370" spans="1:3" hidden="1">
      <c r="B370" s="47" t="s">
        <v>342</v>
      </c>
      <c r="C370" s="57" t="s">
        <v>615</v>
      </c>
    </row>
    <row r="371" spans="1:3" hidden="1">
      <c r="B371" s="47" t="s">
        <v>342</v>
      </c>
      <c r="C371" s="57" t="s">
        <v>616</v>
      </c>
    </row>
    <row r="372" spans="1:3" hidden="1">
      <c r="B372" s="47" t="s">
        <v>342</v>
      </c>
      <c r="C372" s="57" t="s">
        <v>617</v>
      </c>
    </row>
    <row r="373" spans="1:3" hidden="1">
      <c r="B373" s="47" t="s">
        <v>342</v>
      </c>
      <c r="C373" s="57" t="s">
        <v>618</v>
      </c>
    </row>
    <row r="374" spans="1:3" hidden="1">
      <c r="B374" s="58" t="s">
        <v>342</v>
      </c>
      <c r="C374" s="57" t="s">
        <v>619</v>
      </c>
    </row>
    <row r="375" spans="1:3" hidden="1">
      <c r="B375" s="58" t="s">
        <v>342</v>
      </c>
      <c r="C375" s="57" t="s">
        <v>565</v>
      </c>
    </row>
    <row r="376" spans="1:3" hidden="1">
      <c r="B376" s="58" t="s">
        <v>342</v>
      </c>
      <c r="C376" s="57" t="s">
        <v>566</v>
      </c>
    </row>
    <row r="377" spans="1:3" hidden="1">
      <c r="B377" s="58">
        <v>30</v>
      </c>
      <c r="C377" s="57" t="s">
        <v>981</v>
      </c>
    </row>
    <row r="378" spans="1:3" hidden="1">
      <c r="B378" s="58" t="s">
        <v>342</v>
      </c>
      <c r="C378" s="57" t="s">
        <v>567</v>
      </c>
    </row>
    <row r="379" spans="1:3" hidden="1">
      <c r="B379" s="58" t="s">
        <v>342</v>
      </c>
      <c r="C379" s="57" t="s">
        <v>132</v>
      </c>
    </row>
    <row r="380" spans="1:3" hidden="1">
      <c r="B380" s="58" t="s">
        <v>343</v>
      </c>
      <c r="C380" s="57" t="s">
        <v>620</v>
      </c>
    </row>
    <row r="381" spans="1:3" hidden="1"/>
    <row r="382" spans="1:3" hidden="1">
      <c r="A382" s="43"/>
    </row>
    <row r="383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linkedCell="D29" listFillRange="D30:D83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885825</xdr:colOff>
                <xdr:row>16</xdr:row>
                <xdr:rowOff>57150</xdr:rowOff>
              </from>
              <to>
                <xdr:col>3</xdr:col>
                <xdr:colOff>247650</xdr:colOff>
                <xdr:row>17</xdr:row>
                <xdr:rowOff>95250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3</xdr:col>
                <xdr:colOff>676275</xdr:colOff>
                <xdr:row>16</xdr:row>
                <xdr:rowOff>76200</xdr:rowOff>
              </from>
              <to>
                <xdr:col>4</xdr:col>
                <xdr:colOff>495300</xdr:colOff>
                <xdr:row>17</xdr:row>
                <xdr:rowOff>114300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3</xdr:col>
                <xdr:colOff>685800</xdr:colOff>
                <xdr:row>18</xdr:row>
                <xdr:rowOff>66675</xdr:rowOff>
              </from>
              <to>
                <xdr:col>4</xdr:col>
                <xdr:colOff>504825</xdr:colOff>
                <xdr:row>20</xdr:row>
                <xdr:rowOff>66675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3</xdr:col>
                <xdr:colOff>695325</xdr:colOff>
                <xdr:row>22</xdr:row>
                <xdr:rowOff>76200</xdr:rowOff>
              </from>
              <to>
                <xdr:col>4</xdr:col>
                <xdr:colOff>514350</xdr:colOff>
                <xdr:row>24</xdr:row>
                <xdr:rowOff>76200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3</xdr:col>
                <xdr:colOff>676275</xdr:colOff>
                <xdr:row>20</xdr:row>
                <xdr:rowOff>180975</xdr:rowOff>
              </from>
              <to>
                <xdr:col>4</xdr:col>
                <xdr:colOff>504825</xdr:colOff>
                <xdr:row>21</xdr:row>
                <xdr:rowOff>114300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7" r:id="rId40" name="CommandButton3">
          <controlPr defaultSize="0" autoLine="0" r:id="rId41">
            <anchor moveWithCells="1">
              <from>
                <xdr:col>1</xdr:col>
                <xdr:colOff>1066800</xdr:colOff>
                <xdr:row>16</xdr:row>
                <xdr:rowOff>38100</xdr:rowOff>
              </from>
              <to>
                <xdr:col>2</xdr:col>
                <xdr:colOff>514350</xdr:colOff>
                <xdr:row>17</xdr:row>
                <xdr:rowOff>76200</xdr:rowOff>
              </to>
            </anchor>
          </controlPr>
        </control>
      </mc:Choice>
      <mc:Fallback>
        <control shapeId="3177" r:id="rId40" name="CommandButton3"/>
      </mc:Fallback>
    </mc:AlternateContent>
    <mc:AlternateContent xmlns:mc="http://schemas.openxmlformats.org/markup-compatibility/2006">
      <mc:Choice Requires="x14">
        <control shapeId="3178" r:id="rId42" name="CommandButton1">
          <controlPr defaultSize="0" autoLine="0" r:id="rId43">
            <anchor moveWithCells="1">
              <from>
                <xdr:col>1</xdr:col>
                <xdr:colOff>1085850</xdr:colOff>
                <xdr:row>18</xdr:row>
                <xdr:rowOff>38100</xdr:rowOff>
              </from>
              <to>
                <xdr:col>2</xdr:col>
                <xdr:colOff>533400</xdr:colOff>
                <xdr:row>20</xdr:row>
                <xdr:rowOff>38100</xdr:rowOff>
              </to>
            </anchor>
          </controlPr>
        </control>
      </mc:Choice>
      <mc:Fallback>
        <control shapeId="3178" r:id="rId42" name="CommandButton1"/>
      </mc:Fallback>
    </mc:AlternateContent>
    <mc:AlternateContent xmlns:mc="http://schemas.openxmlformats.org/markup-compatibility/2006">
      <mc:Choice Requires="x14">
        <control shapeId="3179" r:id="rId44" name="CommandButton6">
          <controlPr defaultSize="0" autoLine="0" r:id="rId45">
            <anchor moveWithCells="1">
              <from>
                <xdr:col>1</xdr:col>
                <xdr:colOff>1066800</xdr:colOff>
                <xdr:row>20</xdr:row>
                <xdr:rowOff>142875</xdr:rowOff>
              </from>
              <to>
                <xdr:col>2</xdr:col>
                <xdr:colOff>514350</xdr:colOff>
                <xdr:row>21</xdr:row>
                <xdr:rowOff>66675</xdr:rowOff>
              </to>
            </anchor>
          </controlPr>
        </control>
      </mc:Choice>
      <mc:Fallback>
        <control shapeId="3179" r:id="rId44" name="CommandButton6"/>
      </mc:Fallback>
    </mc:AlternateContent>
    <mc:AlternateContent xmlns:mc="http://schemas.openxmlformats.org/markup-compatibility/2006">
      <mc:Choice Requires="x14">
        <control shapeId="3180" r:id="rId46" name="CommandButton7">
          <controlPr defaultSize="0" autoLine="0" r:id="rId47">
            <anchor moveWithCells="1">
              <from>
                <xdr:col>1</xdr:col>
                <xdr:colOff>1057275</xdr:colOff>
                <xdr:row>22</xdr:row>
                <xdr:rowOff>76200</xdr:rowOff>
              </from>
              <to>
                <xdr:col>2</xdr:col>
                <xdr:colOff>504825</xdr:colOff>
                <xdr:row>24</xdr:row>
                <xdr:rowOff>76200</xdr:rowOff>
              </to>
            </anchor>
          </controlPr>
        </control>
      </mc:Choice>
      <mc:Fallback>
        <control shapeId="3180" r:id="rId46" name="CommandButton7"/>
      </mc:Fallback>
    </mc:AlternateContent>
    <mc:AlternateContent xmlns:mc="http://schemas.openxmlformats.org/markup-compatibility/2006">
      <mc:Choice Requires="x14">
        <control shapeId="3181" r:id="rId48" name="CommandButton2">
          <controlPr defaultSize="0" autoLine="0" r:id="rId49">
            <anchor moveWithCells="1">
              <from>
                <xdr:col>2</xdr:col>
                <xdr:colOff>895350</xdr:colOff>
                <xdr:row>18</xdr:row>
                <xdr:rowOff>66675</xdr:rowOff>
              </from>
              <to>
                <xdr:col>3</xdr:col>
                <xdr:colOff>257175</xdr:colOff>
                <xdr:row>20</xdr:row>
                <xdr:rowOff>66675</xdr:rowOff>
              </to>
            </anchor>
          </controlPr>
        </control>
      </mc:Choice>
      <mc:Fallback>
        <control shapeId="3181" r:id="rId48" name="CommandButton2"/>
      </mc:Fallback>
    </mc:AlternateContent>
    <mc:AlternateContent xmlns:mc="http://schemas.openxmlformats.org/markup-compatibility/2006">
      <mc:Choice Requires="x14">
        <control shapeId="3182" r:id="rId50" name="CommandButton9">
          <controlPr defaultSize="0" autoLine="0" r:id="rId51">
            <anchor moveWithCells="1">
              <from>
                <xdr:col>2</xdr:col>
                <xdr:colOff>885825</xdr:colOff>
                <xdr:row>20</xdr:row>
                <xdr:rowOff>161925</xdr:rowOff>
              </from>
              <to>
                <xdr:col>3</xdr:col>
                <xdr:colOff>247650</xdr:colOff>
                <xdr:row>21</xdr:row>
                <xdr:rowOff>85725</xdr:rowOff>
              </to>
            </anchor>
          </controlPr>
        </control>
      </mc:Choice>
      <mc:Fallback>
        <control shapeId="3182" r:id="rId50" name="CommandButton9"/>
      </mc:Fallback>
    </mc:AlternateContent>
    <mc:AlternateContent xmlns:mc="http://schemas.openxmlformats.org/markup-compatibility/2006">
      <mc:Choice Requires="x14">
        <control shapeId="3183" r:id="rId52" name="CommandButton10">
          <controlPr defaultSize="0" autoLine="0" r:id="rId53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52" name="CommandButton10"/>
      </mc:Fallback>
    </mc:AlternateContent>
    <mc:AlternateContent xmlns:mc="http://schemas.openxmlformats.org/markup-compatibility/2006">
      <mc:Choice Requires="x14">
        <control shapeId="3184" r:id="rId54" name="CommandButton11">
          <controlPr defaultSize="0" autoLine="0" r:id="rId55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54" name="CommandButton11"/>
      </mc:Fallback>
    </mc:AlternateContent>
    <mc:AlternateContent xmlns:mc="http://schemas.openxmlformats.org/markup-compatibility/2006">
      <mc:Choice Requires="x14">
        <control shapeId="3185" r:id="rId56" name="CommandButton17">
          <controlPr defaultSize="0" autoLine="0" r:id="rId57">
            <anchor moveWithCells="1">
              <from>
                <xdr:col>2</xdr:col>
                <xdr:colOff>885825</xdr:colOff>
                <xdr:row>22</xdr:row>
                <xdr:rowOff>85725</xdr:rowOff>
              </from>
              <to>
                <xdr:col>3</xdr:col>
                <xdr:colOff>247650</xdr:colOff>
                <xdr:row>24</xdr:row>
                <xdr:rowOff>85725</xdr:rowOff>
              </to>
            </anchor>
          </controlPr>
        </control>
      </mc:Choice>
      <mc:Fallback>
        <control shapeId="3185" r:id="rId56" name="CommandButton17"/>
      </mc:Fallback>
    </mc:AlternateContent>
    <mc:AlternateContent xmlns:mc="http://schemas.openxmlformats.org/markup-compatibility/2006">
      <mc:Choice Requires="x14">
        <control shapeId="3186" r:id="rId58" name="CommandButton18">
          <controlPr defaultSize="0" autoLine="0" r:id="rId59">
            <anchor moveWithCells="1">
              <from>
                <xdr:col>1</xdr:col>
                <xdr:colOff>1066800</xdr:colOff>
                <xdr:row>25</xdr:row>
                <xdr:rowOff>76200</xdr:rowOff>
              </from>
              <to>
                <xdr:col>2</xdr:col>
                <xdr:colOff>514350</xdr:colOff>
                <xdr:row>383</xdr:row>
                <xdr:rowOff>76200</xdr:rowOff>
              </to>
            </anchor>
          </controlPr>
        </control>
      </mc:Choice>
      <mc:Fallback>
        <control shapeId="3186" r:id="rId58" name="CommandButton18"/>
      </mc:Fallback>
    </mc:AlternateContent>
    <mc:AlternateContent xmlns:mc="http://schemas.openxmlformats.org/markup-compatibility/2006">
      <mc:Choice Requires="x14">
        <control shapeId="3187" r:id="rId60" name="CommandButton19">
          <controlPr defaultSize="0" autoLine="0" r:id="rId61">
            <anchor moveWithCells="1">
              <from>
                <xdr:col>2</xdr:col>
                <xdr:colOff>895350</xdr:colOff>
                <xdr:row>25</xdr:row>
                <xdr:rowOff>57150</xdr:rowOff>
              </from>
              <to>
                <xdr:col>3</xdr:col>
                <xdr:colOff>257175</xdr:colOff>
                <xdr:row>383</xdr:row>
                <xdr:rowOff>57150</xdr:rowOff>
              </to>
            </anchor>
          </controlPr>
        </control>
      </mc:Choice>
      <mc:Fallback>
        <control shapeId="3187" r:id="rId60" name="CommandButton19"/>
      </mc:Fallback>
    </mc:AlternateContent>
    <mc:AlternateContent xmlns:mc="http://schemas.openxmlformats.org/markup-compatibility/2006">
      <mc:Choice Requires="x14">
        <control shapeId="3188" r:id="rId62" name="CommandButton20">
          <controlPr defaultSize="0" autoLine="0" r:id="rId63">
            <anchor moveWithCells="1">
              <from>
                <xdr:col>3</xdr:col>
                <xdr:colOff>695325</xdr:colOff>
                <xdr:row>25</xdr:row>
                <xdr:rowOff>47625</xdr:rowOff>
              </from>
              <to>
                <xdr:col>4</xdr:col>
                <xdr:colOff>514350</xdr:colOff>
                <xdr:row>383</xdr:row>
                <xdr:rowOff>47625</xdr:rowOff>
              </to>
            </anchor>
          </controlPr>
        </control>
      </mc:Choice>
      <mc:Fallback>
        <control shapeId="3188" r:id="rId62" name="CommandButton20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0" zoomScaleNormal="100" workbookViewId="0">
      <selection activeCell="E26" sqref="E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</row>
    <row r="2" spans="1:5">
      <c r="A2" s="59" t="s">
        <v>400</v>
      </c>
      <c r="B2" s="60"/>
      <c r="E2" s="132" t="s">
        <v>918</v>
      </c>
    </row>
    <row r="3" spans="1:5">
      <c r="A3" s="59" t="s">
        <v>474</v>
      </c>
      <c r="B3" s="60"/>
      <c r="D3" s="61"/>
    </row>
    <row r="4" spans="1:5">
      <c r="A4" s="59"/>
      <c r="B4" s="60"/>
    </row>
    <row r="5" spans="1:5" ht="15">
      <c r="A5" s="59"/>
      <c r="C5" s="62" t="s">
        <v>1835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30 БЕОГРАД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00230047 КБЦ Б КОСА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933</v>
      </c>
    </row>
    <row r="11" spans="1: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144904</v>
      </c>
      <c r="E13" s="79">
        <f>E14+E15</f>
        <v>96132</v>
      </c>
    </row>
    <row r="14" spans="1:5" ht="24" customHeight="1">
      <c r="A14" s="80"/>
      <c r="B14" s="81" t="s">
        <v>201</v>
      </c>
      <c r="C14" s="82" t="s">
        <v>213</v>
      </c>
      <c r="D14" s="83">
        <v>144904</v>
      </c>
      <c r="E14" s="84">
        <v>96132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2384989</v>
      </c>
      <c r="E16" s="79">
        <f>E17+E18+E19</f>
        <v>2187581</v>
      </c>
    </row>
    <row r="17" spans="1:6" ht="24" customHeight="1">
      <c r="A17" s="80"/>
      <c r="B17" s="81" t="s">
        <v>206</v>
      </c>
      <c r="C17" s="82" t="s">
        <v>215</v>
      </c>
      <c r="D17" s="83">
        <v>2378528</v>
      </c>
      <c r="E17" s="84">
        <v>2187581</v>
      </c>
    </row>
    <row r="18" spans="1:6" ht="24" customHeight="1">
      <c r="A18" s="80"/>
      <c r="B18" s="81" t="s">
        <v>207</v>
      </c>
      <c r="C18" s="82" t="s">
        <v>216</v>
      </c>
      <c r="D18" s="83">
        <v>6321</v>
      </c>
      <c r="E18" s="84"/>
    </row>
    <row r="19" spans="1:6" ht="24" customHeight="1">
      <c r="A19" s="80"/>
      <c r="B19" s="81" t="s">
        <v>208</v>
      </c>
      <c r="C19" s="82" t="s">
        <v>217</v>
      </c>
      <c r="D19" s="83">
        <v>140</v>
      </c>
      <c r="E19" s="84"/>
    </row>
    <row r="20" spans="1:6" ht="24" customHeight="1">
      <c r="A20" s="75" t="s">
        <v>204</v>
      </c>
      <c r="B20" s="76"/>
      <c r="C20" s="85" t="s">
        <v>1838</v>
      </c>
      <c r="D20" s="78">
        <f>D21+D22+D23</f>
        <v>2396977</v>
      </c>
      <c r="E20" s="79">
        <f>E21+E22+E23</f>
        <v>2186240</v>
      </c>
    </row>
    <row r="21" spans="1:6" ht="24" customHeight="1">
      <c r="A21" s="80"/>
      <c r="B21" s="81" t="s">
        <v>218</v>
      </c>
      <c r="C21" s="82" t="s">
        <v>219</v>
      </c>
      <c r="D21" s="83">
        <v>2384938</v>
      </c>
      <c r="E21" s="84">
        <v>2186240</v>
      </c>
    </row>
    <row r="22" spans="1:6" ht="24" customHeight="1">
      <c r="A22" s="80"/>
      <c r="B22" s="81" t="s">
        <v>220</v>
      </c>
      <c r="C22" s="82" t="s">
        <v>221</v>
      </c>
      <c r="D22" s="83">
        <v>9240</v>
      </c>
      <c r="E22" s="84"/>
    </row>
    <row r="23" spans="1:6" ht="24" customHeight="1">
      <c r="A23" s="80"/>
      <c r="B23" s="81" t="s">
        <v>222</v>
      </c>
      <c r="C23" s="82" t="s">
        <v>223</v>
      </c>
      <c r="D23" s="83">
        <v>2799</v>
      </c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132916</v>
      </c>
      <c r="E24" s="78">
        <f>E13+E16-E20</f>
        <v>97473</v>
      </c>
      <c r="F24" s="86"/>
    </row>
    <row r="25" spans="1:6" ht="24" customHeight="1">
      <c r="A25" s="80"/>
      <c r="B25" s="81" t="s">
        <v>209</v>
      </c>
      <c r="C25" s="82" t="s">
        <v>224</v>
      </c>
      <c r="D25" s="87">
        <v>132916</v>
      </c>
      <c r="E25" s="84">
        <v>97473</v>
      </c>
    </row>
    <row r="26" spans="1:6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24"/>
  <sheetViews>
    <sheetView showGridLines="0" showRowColHeaders="0" showZeros="0" showOutlineSymbols="0" zoomScaleNormal="100" zoomScaleSheetLayoutView="124" workbookViewId="0">
      <selection activeCell="D103" sqref="D103"/>
    </sheetView>
  </sheetViews>
  <sheetFormatPr defaultRowHeight="12.75"/>
  <cols>
    <col min="1" max="1" width="9.140625" style="163"/>
    <col min="2" max="2" width="7.85546875" style="162" customWidth="1"/>
    <col min="3" max="3" width="63.7109375" style="162" customWidth="1"/>
    <col min="4" max="4" width="15.7109375" style="162" customWidth="1"/>
    <col min="5" max="5" width="16.5703125" style="162" customWidth="1"/>
    <col min="6" max="6" width="15.85546875" style="162" customWidth="1"/>
    <col min="7" max="7" width="14" style="162" customWidth="1"/>
    <col min="8" max="8" width="18.28515625" style="162" customWidth="1"/>
    <col min="9" max="16384" width="9.140625" style="162"/>
  </cols>
  <sheetData>
    <row r="1" spans="1:6">
      <c r="A1" s="215" t="s">
        <v>72</v>
      </c>
    </row>
    <row r="2" spans="1:6">
      <c r="A2" s="215" t="s">
        <v>400</v>
      </c>
    </row>
    <row r="3" spans="1:6">
      <c r="A3" s="215" t="s">
        <v>474</v>
      </c>
      <c r="D3" s="214"/>
      <c r="E3" s="214"/>
      <c r="F3" s="214" t="s">
        <v>931</v>
      </c>
    </row>
    <row r="6" spans="1:6" ht="9" customHeight="1"/>
    <row r="7" spans="1:6">
      <c r="A7" s="213" t="str">
        <f>"ФИЛИЈАЛА:   " &amp; Filijala</f>
        <v>ФИЛИЈАЛА:   30 БЕОГРАД</v>
      </c>
      <c r="B7" s="208"/>
      <c r="C7" s="207"/>
      <c r="D7" s="207"/>
      <c r="E7" s="207"/>
    </row>
    <row r="8" spans="1:6" ht="18.75" customHeight="1">
      <c r="A8" s="213" t="str">
        <f>"ЗДРАВСТВЕНА УСТАНОВА:  " &amp; ZU</f>
        <v>ЗДРАВСТВЕНА УСТАНОВА:  00230047 КБЦ Б КОСА</v>
      </c>
      <c r="B8" s="208"/>
      <c r="C8" s="207"/>
      <c r="D8" s="207"/>
      <c r="E8" s="207"/>
    </row>
    <row r="9" spans="1:6" ht="9.75" customHeight="1">
      <c r="A9" s="209"/>
      <c r="B9" s="208"/>
      <c r="C9" s="211"/>
      <c r="D9" s="212"/>
      <c r="E9" s="212"/>
    </row>
    <row r="10" spans="1:6" ht="7.5" customHeight="1">
      <c r="A10" s="209"/>
      <c r="B10" s="208"/>
      <c r="C10" s="211"/>
      <c r="D10" s="210"/>
      <c r="E10" s="210"/>
    </row>
    <row r="11" spans="1:6" ht="6" customHeight="1">
      <c r="A11" s="209"/>
      <c r="B11" s="208"/>
      <c r="C11" s="207"/>
      <c r="D11" s="207"/>
      <c r="E11" s="207"/>
    </row>
    <row r="12" spans="1:6" ht="1.5" customHeight="1">
      <c r="A12" s="204"/>
      <c r="B12" s="205"/>
      <c r="C12" s="204"/>
      <c r="D12" s="203"/>
      <c r="E12" s="203"/>
    </row>
    <row r="13" spans="1:6" ht="4.5" customHeight="1">
      <c r="A13" s="206"/>
      <c r="B13" s="205"/>
      <c r="C13" s="204"/>
      <c r="D13" s="203"/>
      <c r="E13" s="203"/>
    </row>
    <row r="14" spans="1:6" ht="18.75">
      <c r="A14" s="202" t="s">
        <v>930</v>
      </c>
      <c r="B14" s="202"/>
      <c r="C14" s="202"/>
      <c r="D14" s="202"/>
      <c r="E14" s="202"/>
    </row>
    <row r="15" spans="1:6" ht="19.5" customHeight="1">
      <c r="A15" s="201" t="s">
        <v>1817</v>
      </c>
      <c r="B15" s="200"/>
      <c r="C15" s="200"/>
      <c r="D15" s="200"/>
      <c r="E15" s="200"/>
    </row>
    <row r="16" spans="1:6" ht="36" customHeight="1">
      <c r="A16" s="191" t="s">
        <v>442</v>
      </c>
    </row>
    <row r="17" spans="1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4766</v>
      </c>
      <c r="E22" s="196">
        <f>E23</f>
        <v>0</v>
      </c>
      <c r="F22" s="178">
        <f t="shared" ref="F22:F32" si="0">D22+E22</f>
        <v>4766</v>
      </c>
      <c r="G22" s="251">
        <f>G23</f>
        <v>0</v>
      </c>
      <c r="H22" s="21">
        <f t="shared" ref="H22:H32" si="1">F22+G22</f>
        <v>4766</v>
      </c>
    </row>
    <row r="23" spans="1:8">
      <c r="A23" s="197">
        <v>5002</v>
      </c>
      <c r="B23" s="180">
        <v>700000</v>
      </c>
      <c r="C23" s="179" t="s">
        <v>759</v>
      </c>
      <c r="D23" s="196">
        <f>D24+D29</f>
        <v>4766</v>
      </c>
      <c r="E23" s="196">
        <f>E24+E29</f>
        <v>0</v>
      </c>
      <c r="F23" s="178">
        <f t="shared" si="0"/>
        <v>4766</v>
      </c>
      <c r="G23" s="251">
        <f>G24+G29</f>
        <v>0</v>
      </c>
      <c r="H23" s="21">
        <f t="shared" si="1"/>
        <v>4766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4766</v>
      </c>
      <c r="E29" s="196">
        <f>E30</f>
        <v>0</v>
      </c>
      <c r="F29" s="178">
        <f t="shared" si="0"/>
        <v>4766</v>
      </c>
      <c r="G29" s="254"/>
      <c r="H29" s="21">
        <f t="shared" si="1"/>
        <v>4766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4766</v>
      </c>
      <c r="E30" s="196">
        <f>E31</f>
        <v>0</v>
      </c>
      <c r="F30" s="178">
        <f t="shared" si="0"/>
        <v>4766</v>
      </c>
      <c r="G30" s="254"/>
      <c r="H30" s="21">
        <f t="shared" si="1"/>
        <v>4766</v>
      </c>
    </row>
    <row r="31" spans="1:8">
      <c r="A31" s="195">
        <v>5101</v>
      </c>
      <c r="B31" s="176">
        <v>781100</v>
      </c>
      <c r="C31" s="175" t="s">
        <v>456</v>
      </c>
      <c r="D31" s="252">
        <v>4766</v>
      </c>
      <c r="E31" s="252"/>
      <c r="F31" s="178">
        <f t="shared" si="0"/>
        <v>4766</v>
      </c>
      <c r="G31" s="255"/>
      <c r="H31" s="21">
        <f t="shared" si="1"/>
        <v>4766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4766</v>
      </c>
      <c r="E32" s="192">
        <f>E22</f>
        <v>0</v>
      </c>
      <c r="F32" s="169">
        <f t="shared" si="0"/>
        <v>4766</v>
      </c>
      <c r="G32" s="253">
        <f>G22</f>
        <v>0</v>
      </c>
      <c r="H32" s="31">
        <f t="shared" si="1"/>
        <v>4766</v>
      </c>
    </row>
    <row r="33" spans="1:5">
      <c r="A33" s="167"/>
      <c r="B33" s="166"/>
      <c r="C33" s="166"/>
      <c r="D33" s="166"/>
      <c r="E33" s="166"/>
    </row>
    <row r="34" spans="1:5">
      <c r="A34" s="167"/>
      <c r="B34" s="166"/>
      <c r="C34" s="166"/>
      <c r="D34" s="166"/>
      <c r="E34" s="166"/>
    </row>
    <row r="35" spans="1: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4766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4766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>
      <c r="A45" s="177">
        <v>5176</v>
      </c>
      <c r="B45" s="176">
        <v>411100</v>
      </c>
      <c r="C45" s="175" t="s">
        <v>382</v>
      </c>
      <c r="D45" s="174"/>
      <c r="E45" s="173"/>
    </row>
    <row r="46" spans="1: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>
      <c r="A47" s="177">
        <v>5178</v>
      </c>
      <c r="B47" s="176">
        <v>412100</v>
      </c>
      <c r="C47" s="175" t="s">
        <v>808</v>
      </c>
      <c r="D47" s="174"/>
      <c r="E47" s="173"/>
    </row>
    <row r="48" spans="1:5">
      <c r="A48" s="177">
        <v>5179</v>
      </c>
      <c r="B48" s="176">
        <v>412200</v>
      </c>
      <c r="C48" s="175" t="s">
        <v>17</v>
      </c>
      <c r="D48" s="174"/>
      <c r="E48" s="173"/>
    </row>
    <row r="49" spans="1:5">
      <c r="A49" s="177">
        <v>5180</v>
      </c>
      <c r="B49" s="176">
        <v>412300</v>
      </c>
      <c r="C49" s="175" t="s">
        <v>18</v>
      </c>
      <c r="D49" s="174"/>
      <c r="E49" s="173"/>
    </row>
    <row r="50" spans="1: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>
      <c r="A51" s="177">
        <v>5182</v>
      </c>
      <c r="B51" s="176">
        <v>413100</v>
      </c>
      <c r="C51" s="175" t="s">
        <v>19</v>
      </c>
      <c r="D51" s="174"/>
      <c r="E51" s="173"/>
    </row>
    <row r="52" spans="1: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>
      <c r="A53" s="177">
        <v>5184</v>
      </c>
      <c r="B53" s="176">
        <v>414100</v>
      </c>
      <c r="C53" s="175" t="s">
        <v>383</v>
      </c>
      <c r="D53" s="174"/>
      <c r="E53" s="173"/>
    </row>
    <row r="54" spans="1:5">
      <c r="A54" s="177">
        <v>5185</v>
      </c>
      <c r="B54" s="176">
        <v>414200</v>
      </c>
      <c r="C54" s="175" t="s">
        <v>10</v>
      </c>
      <c r="D54" s="174"/>
      <c r="E54" s="173"/>
    </row>
    <row r="55" spans="1: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>
      <c r="A58" s="177">
        <v>5189</v>
      </c>
      <c r="B58" s="176">
        <v>415100</v>
      </c>
      <c r="C58" s="175" t="s">
        <v>590</v>
      </c>
      <c r="D58" s="174"/>
      <c r="E58" s="173"/>
    </row>
    <row r="59" spans="1: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>
      <c r="A60" s="177">
        <v>5191</v>
      </c>
      <c r="B60" s="176">
        <v>416100</v>
      </c>
      <c r="C60" s="175" t="s">
        <v>591</v>
      </c>
      <c r="D60" s="174"/>
      <c r="E60" s="173"/>
    </row>
    <row r="61" spans="1: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>
      <c r="A62" s="177">
        <v>5193</v>
      </c>
      <c r="B62" s="176">
        <v>417100</v>
      </c>
      <c r="C62" s="175" t="s">
        <v>13</v>
      </c>
      <c r="D62" s="174"/>
      <c r="E62" s="173"/>
    </row>
    <row r="63" spans="1: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4766</v>
      </c>
      <c r="E65" s="168"/>
    </row>
    <row r="66" spans="1: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>
      <c r="A67" s="177">
        <v>5198</v>
      </c>
      <c r="B67" s="176">
        <v>421100</v>
      </c>
      <c r="C67" s="175" t="s">
        <v>14</v>
      </c>
      <c r="D67" s="174"/>
      <c r="E67" s="173"/>
    </row>
    <row r="68" spans="1: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>
      <c r="A73" s="177">
        <v>5200</v>
      </c>
      <c r="B73" s="176">
        <v>421300</v>
      </c>
      <c r="C73" s="175" t="s">
        <v>16</v>
      </c>
      <c r="D73" s="174"/>
      <c r="E73" s="173"/>
    </row>
    <row r="74" spans="1:5">
      <c r="A74" s="177">
        <v>5201</v>
      </c>
      <c r="B74" s="176">
        <v>421400</v>
      </c>
      <c r="C74" s="175" t="s">
        <v>64</v>
      </c>
      <c r="D74" s="174"/>
      <c r="E74" s="173"/>
    </row>
    <row r="75" spans="1:5">
      <c r="A75" s="177">
        <v>5202</v>
      </c>
      <c r="B75" s="176">
        <v>421500</v>
      </c>
      <c r="C75" s="175" t="s">
        <v>65</v>
      </c>
      <c r="D75" s="174"/>
      <c r="E75" s="173"/>
    </row>
    <row r="76" spans="1:5">
      <c r="A76" s="177">
        <v>5203</v>
      </c>
      <c r="B76" s="176">
        <v>421600</v>
      </c>
      <c r="C76" s="175" t="s">
        <v>66</v>
      </c>
      <c r="D76" s="174"/>
      <c r="E76" s="173"/>
    </row>
    <row r="77" spans="1:5">
      <c r="A77" s="177">
        <v>5204</v>
      </c>
      <c r="B77" s="176">
        <v>421900</v>
      </c>
      <c r="C77" s="175" t="s">
        <v>580</v>
      </c>
      <c r="D77" s="174"/>
      <c r="E77" s="173"/>
    </row>
    <row r="78" spans="1: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>
      <c r="A79" s="177">
        <v>5206</v>
      </c>
      <c r="B79" s="176">
        <v>422100</v>
      </c>
      <c r="C79" s="175" t="s">
        <v>8</v>
      </c>
      <c r="D79" s="174"/>
      <c r="E79" s="173"/>
    </row>
    <row r="80" spans="1:5">
      <c r="A80" s="177">
        <v>5207</v>
      </c>
      <c r="B80" s="176">
        <v>422200</v>
      </c>
      <c r="C80" s="175" t="s">
        <v>319</v>
      </c>
      <c r="D80" s="174"/>
      <c r="E80" s="173"/>
    </row>
    <row r="81" spans="1:5">
      <c r="A81" s="177">
        <v>5208</v>
      </c>
      <c r="B81" s="176">
        <v>422300</v>
      </c>
      <c r="C81" s="175" t="s">
        <v>320</v>
      </c>
      <c r="D81" s="174"/>
      <c r="E81" s="173"/>
    </row>
    <row r="82" spans="1:5">
      <c r="A82" s="177">
        <v>5209</v>
      </c>
      <c r="B82" s="176">
        <v>422400</v>
      </c>
      <c r="C82" s="175" t="s">
        <v>592</v>
      </c>
      <c r="D82" s="174"/>
      <c r="E82" s="173"/>
    </row>
    <row r="83" spans="1:5">
      <c r="A83" s="177">
        <v>5210</v>
      </c>
      <c r="B83" s="176">
        <v>422900</v>
      </c>
      <c r="C83" s="175" t="s">
        <v>321</v>
      </c>
      <c r="D83" s="174"/>
      <c r="E83" s="173"/>
    </row>
    <row r="84" spans="1: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>
      <c r="A85" s="177">
        <v>5212</v>
      </c>
      <c r="B85" s="176">
        <v>423100</v>
      </c>
      <c r="C85" s="175" t="s">
        <v>322</v>
      </c>
      <c r="D85" s="174"/>
      <c r="E85" s="173"/>
    </row>
    <row r="86" spans="1:5">
      <c r="A86" s="177">
        <v>5213</v>
      </c>
      <c r="B86" s="176">
        <v>423200</v>
      </c>
      <c r="C86" s="175" t="s">
        <v>323</v>
      </c>
      <c r="D86" s="174"/>
      <c r="E86" s="173"/>
    </row>
    <row r="87" spans="1:5">
      <c r="A87" s="177">
        <v>5214</v>
      </c>
      <c r="B87" s="176">
        <v>423300</v>
      </c>
      <c r="C87" s="175" t="s">
        <v>324</v>
      </c>
      <c r="D87" s="174"/>
      <c r="E87" s="173"/>
    </row>
    <row r="88" spans="1:5">
      <c r="A88" s="177">
        <v>5215</v>
      </c>
      <c r="B88" s="176">
        <v>423400</v>
      </c>
      <c r="C88" s="175" t="s">
        <v>621</v>
      </c>
      <c r="D88" s="174"/>
      <c r="E88" s="173"/>
    </row>
    <row r="89" spans="1:5">
      <c r="A89" s="177">
        <v>5216</v>
      </c>
      <c r="B89" s="176">
        <v>423500</v>
      </c>
      <c r="C89" s="175" t="s">
        <v>347</v>
      </c>
      <c r="D89" s="174"/>
      <c r="E89" s="173"/>
    </row>
    <row r="90" spans="1:5">
      <c r="A90" s="177">
        <v>5217</v>
      </c>
      <c r="B90" s="176">
        <v>423600</v>
      </c>
      <c r="C90" s="175" t="s">
        <v>637</v>
      </c>
      <c r="D90" s="174"/>
      <c r="E90" s="173"/>
    </row>
    <row r="91" spans="1:5">
      <c r="A91" s="177">
        <v>5218</v>
      </c>
      <c r="B91" s="176">
        <v>423700</v>
      </c>
      <c r="C91" s="175" t="s">
        <v>638</v>
      </c>
      <c r="D91" s="174"/>
      <c r="E91" s="173"/>
    </row>
    <row r="92" spans="1:5">
      <c r="A92" s="177">
        <v>5219</v>
      </c>
      <c r="B92" s="176">
        <v>423900</v>
      </c>
      <c r="C92" s="175" t="s">
        <v>639</v>
      </c>
      <c r="D92" s="174"/>
      <c r="E92" s="173"/>
    </row>
    <row r="93" spans="1: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>
      <c r="A94" s="177">
        <v>5221</v>
      </c>
      <c r="B94" s="176">
        <v>424100</v>
      </c>
      <c r="C94" s="175" t="s">
        <v>640</v>
      </c>
      <c r="D94" s="174"/>
      <c r="E94" s="173"/>
    </row>
    <row r="95" spans="1:5">
      <c r="A95" s="177">
        <v>5222</v>
      </c>
      <c r="B95" s="176">
        <v>424200</v>
      </c>
      <c r="C95" s="175" t="s">
        <v>641</v>
      </c>
      <c r="D95" s="174"/>
      <c r="E95" s="173"/>
    </row>
    <row r="96" spans="1:5">
      <c r="A96" s="177">
        <v>5223</v>
      </c>
      <c r="B96" s="176">
        <v>424300</v>
      </c>
      <c r="C96" s="175" t="s">
        <v>642</v>
      </c>
      <c r="D96" s="174"/>
      <c r="E96" s="173"/>
    </row>
    <row r="97" spans="1:5">
      <c r="A97" s="177">
        <v>5224</v>
      </c>
      <c r="B97" s="176">
        <v>424400</v>
      </c>
      <c r="C97" s="175" t="s">
        <v>496</v>
      </c>
      <c r="D97" s="174"/>
      <c r="E97" s="173"/>
    </row>
    <row r="98" spans="1:5">
      <c r="A98" s="177">
        <v>5225</v>
      </c>
      <c r="B98" s="176">
        <v>424500</v>
      </c>
      <c r="C98" s="175" t="s">
        <v>497</v>
      </c>
      <c r="D98" s="174"/>
      <c r="E98" s="173"/>
    </row>
    <row r="99" spans="1:5">
      <c r="A99" s="177">
        <v>5226</v>
      </c>
      <c r="B99" s="176">
        <v>424600</v>
      </c>
      <c r="C99" s="175" t="s">
        <v>366</v>
      </c>
      <c r="D99" s="174"/>
      <c r="E99" s="173"/>
    </row>
    <row r="100" spans="1: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>
      <c r="A101" s="181">
        <v>5228</v>
      </c>
      <c r="B101" s="180">
        <v>425000</v>
      </c>
      <c r="C101" s="179" t="s">
        <v>820</v>
      </c>
      <c r="D101" s="178">
        <f>D102+D103</f>
        <v>4766</v>
      </c>
      <c r="E101" s="168"/>
    </row>
    <row r="102" spans="1:5">
      <c r="A102" s="177">
        <v>5229</v>
      </c>
      <c r="B102" s="176">
        <v>425100</v>
      </c>
      <c r="C102" s="175" t="s">
        <v>96</v>
      </c>
      <c r="D102" s="174">
        <v>4766</v>
      </c>
      <c r="E102" s="173"/>
    </row>
    <row r="103" spans="1:5">
      <c r="A103" s="177">
        <v>5230</v>
      </c>
      <c r="B103" s="176">
        <v>425200</v>
      </c>
      <c r="C103" s="175" t="s">
        <v>97</v>
      </c>
      <c r="D103" s="174"/>
      <c r="E103" s="173"/>
    </row>
    <row r="104" spans="1: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>
      <c r="A105" s="177">
        <v>5232</v>
      </c>
      <c r="B105" s="176">
        <v>426100</v>
      </c>
      <c r="C105" s="175" t="s">
        <v>98</v>
      </c>
      <c r="D105" s="174"/>
      <c r="E105" s="173"/>
    </row>
    <row r="106" spans="1: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>
      <c r="A107" s="177">
        <v>5234</v>
      </c>
      <c r="B107" s="176">
        <v>426300</v>
      </c>
      <c r="C107" s="175" t="s">
        <v>99</v>
      </c>
      <c r="D107" s="174"/>
      <c r="E107" s="173"/>
    </row>
    <row r="108" spans="1: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>
      <c r="A181" s="177">
        <v>5304</v>
      </c>
      <c r="B181" s="176">
        <v>464100</v>
      </c>
      <c r="C181" s="175" t="s">
        <v>57</v>
      </c>
      <c r="D181" s="174"/>
      <c r="E181" s="173"/>
    </row>
    <row r="182" spans="1:5">
      <c r="A182" s="177">
        <v>5305</v>
      </c>
      <c r="B182" s="176">
        <v>464200</v>
      </c>
      <c r="C182" s="175" t="s">
        <v>58</v>
      </c>
      <c r="D182" s="174"/>
      <c r="E182" s="173"/>
    </row>
    <row r="183" spans="1: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>
      <c r="A184" s="177">
        <v>5307</v>
      </c>
      <c r="B184" s="176">
        <v>465100</v>
      </c>
      <c r="C184" s="175" t="s">
        <v>59</v>
      </c>
      <c r="D184" s="174"/>
      <c r="E184" s="173"/>
    </row>
    <row r="185" spans="1:5">
      <c r="A185" s="177">
        <v>5308</v>
      </c>
      <c r="B185" s="176">
        <v>465200</v>
      </c>
      <c r="C185" s="175" t="s">
        <v>60</v>
      </c>
      <c r="D185" s="174"/>
      <c r="E185" s="173"/>
    </row>
    <row r="186" spans="1: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>
      <c r="A192" s="177">
        <v>5315</v>
      </c>
      <c r="B192" s="176">
        <v>472100</v>
      </c>
      <c r="C192" s="175" t="s">
        <v>95</v>
      </c>
      <c r="D192" s="174"/>
      <c r="E192" s="173"/>
    </row>
    <row r="193" spans="1: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>
      <c r="A196" s="177">
        <v>5319</v>
      </c>
      <c r="B196" s="176">
        <v>472500</v>
      </c>
      <c r="C196" s="175" t="s">
        <v>40</v>
      </c>
      <c r="D196" s="174"/>
      <c r="E196" s="173"/>
    </row>
    <row r="197" spans="1:5">
      <c r="A197" s="177">
        <v>5320</v>
      </c>
      <c r="B197" s="176">
        <v>472600</v>
      </c>
      <c r="C197" s="175" t="s">
        <v>41</v>
      </c>
      <c r="D197" s="174"/>
      <c r="E197" s="173"/>
    </row>
    <row r="198" spans="1: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>
      <c r="A207" s="177">
        <v>5330</v>
      </c>
      <c r="B207" s="176">
        <v>482200</v>
      </c>
      <c r="C207" s="175" t="s">
        <v>61</v>
      </c>
      <c r="D207" s="174"/>
      <c r="E207" s="173"/>
    </row>
    <row r="208" spans="1: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4766</v>
      </c>
      <c r="E320" s="168"/>
    </row>
    <row r="321" spans="1:6">
      <c r="A321" s="167"/>
      <c r="B321" s="166"/>
      <c r="C321" s="166"/>
      <c r="D321" s="166"/>
      <c r="E321" s="166"/>
    </row>
    <row r="323" spans="1:6" s="164" customFormat="1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G18:G20"/>
    <mergeCell ref="H18:H20"/>
    <mergeCell ref="D18:D20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A37:A39"/>
    <mergeCell ref="D37:D39"/>
    <mergeCell ref="A145:A147"/>
    <mergeCell ref="C284:C286"/>
    <mergeCell ref="D284:D286"/>
    <mergeCell ref="A214:A216"/>
    <mergeCell ref="B214:B216"/>
    <mergeCell ref="C214:C216"/>
    <mergeCell ref="B284:B286"/>
    <mergeCell ref="B37:B39"/>
    <mergeCell ref="D214:D216"/>
    <mergeCell ref="E37:E39"/>
    <mergeCell ref="E145:E147"/>
    <mergeCell ref="E284:E286"/>
    <mergeCell ref="E69:E71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_x000a_Ponovite unos." sqref="D218:E283 D73:E144 D22:E32 D288:E320 D41:E68 D149:E213 G22:G32">
      <formula1>0</formula1>
      <formula2>999999999</formula2>
    </dataValidation>
  </dataValidations>
  <pageMargins left="0.39370078740157483" right="0.27559055118110237" top="0.61" bottom="0.35" header="0.42" footer="0.25"/>
  <pageSetup paperSize="9" scale="75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5</xdr:col>
                <xdr:colOff>114300</xdr:colOff>
                <xdr:row>4</xdr:row>
                <xdr:rowOff>38100</xdr:rowOff>
              </from>
              <to>
                <xdr:col>5</xdr:col>
                <xdr:colOff>1009650</xdr:colOff>
                <xdr:row>6</xdr:row>
                <xdr:rowOff>28575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72</v>
      </c>
      <c r="B1" s="104"/>
    </row>
    <row r="2" spans="1:6">
      <c r="A2" s="103" t="s">
        <v>400</v>
      </c>
      <c r="B2" s="104"/>
      <c r="F2" s="158"/>
    </row>
    <row r="3" spans="1:6">
      <c r="A3" s="103" t="s">
        <v>474</v>
      </c>
      <c r="B3" s="104"/>
      <c r="D3" s="106"/>
      <c r="F3" s="158" t="s">
        <v>960</v>
      </c>
    </row>
    <row r="4" spans="1:6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30 БЕОГРАД</v>
      </c>
      <c r="B7" s="112"/>
    </row>
    <row r="8" spans="1:6">
      <c r="A8" s="111" t="str">
        <f>"ЗДРАВСТВЕНА УСТАНОВА:  " &amp; ZU</f>
        <v>ЗДРАВСТВЕНА УСТАНОВА:  00230047 КБЦ Б КОСА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spans="1:6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spans="1:6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spans="1:6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spans="1:6">
      <c r="A19" s="128"/>
    </row>
    <row r="20" spans="1:6">
      <c r="A20" s="128"/>
      <c r="C20" s="113" t="s">
        <v>933</v>
      </c>
    </row>
    <row r="21" spans="1:6" ht="25.5">
      <c r="A21" s="129" t="s">
        <v>955</v>
      </c>
      <c r="B21" s="129" t="s">
        <v>961</v>
      </c>
      <c r="C21" s="130" t="s">
        <v>969</v>
      </c>
    </row>
    <row r="22" spans="1:6">
      <c r="A22" s="159"/>
      <c r="B22" s="116">
        <v>0</v>
      </c>
      <c r="C22" s="117">
        <v>1</v>
      </c>
    </row>
    <row r="23" spans="1:6" ht="31.5" customHeight="1">
      <c r="A23" s="160" t="s">
        <v>416</v>
      </c>
      <c r="B23" s="119" t="s">
        <v>970</v>
      </c>
      <c r="C23" s="121"/>
    </row>
    <row r="26" spans="1:6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7" workbookViewId="0">
      <selection activeCell="G17" sqref="G17"/>
    </sheetView>
  </sheetViews>
  <sheetFormatPr defaultRowHeight="12.75"/>
  <cols>
    <col min="1" max="1" width="4.5703125" style="105" customWidth="1"/>
    <col min="2" max="2" width="27.28515625" style="105" customWidth="1"/>
    <col min="3" max="3" width="26.5703125" style="105" customWidth="1"/>
    <col min="4" max="4" width="25.7109375" style="105" customWidth="1"/>
    <col min="5" max="5" width="25" style="105" bestFit="1" customWidth="1"/>
    <col min="6" max="6" width="24.5703125" style="105" customWidth="1"/>
    <col min="7" max="8" width="21.5703125" style="105" customWidth="1"/>
    <col min="9" max="16384" width="9.140625" style="105"/>
  </cols>
  <sheetData>
    <row r="1" spans="1:8">
      <c r="A1" s="134" t="s">
        <v>72</v>
      </c>
      <c r="B1" s="104"/>
    </row>
    <row r="2" spans="1:8">
      <c r="A2" s="103" t="s">
        <v>400</v>
      </c>
      <c r="B2" s="104"/>
      <c r="H2" s="132" t="s">
        <v>735</v>
      </c>
    </row>
    <row r="3" spans="1:8">
      <c r="A3" s="103" t="s">
        <v>474</v>
      </c>
      <c r="B3" s="104"/>
      <c r="D3" s="106"/>
    </row>
    <row r="4" spans="1:8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8" ht="15">
      <c r="A6" s="103"/>
      <c r="B6" s="104"/>
      <c r="C6" s="107"/>
      <c r="D6" s="108" t="s">
        <v>1817</v>
      </c>
      <c r="E6" s="109"/>
      <c r="F6" s="110"/>
    </row>
    <row r="7" spans="1:8">
      <c r="A7" s="111" t="str">
        <f>"ФИЛИЈАЛА:   " &amp; Filijala</f>
        <v>ФИЛИЈАЛА:   30 БЕОГРАД</v>
      </c>
      <c r="B7" s="112"/>
    </row>
    <row r="8" spans="1:8">
      <c r="A8" s="111" t="str">
        <f>"ЗДРАВСТВЕНА УСТАНОВА:  " &amp; ZU</f>
        <v>ЗДРАВСТВЕНА УСТАНОВА:  00230047 КБЦ Б КОСА</v>
      </c>
      <c r="B8" s="112"/>
    </row>
    <row r="9" spans="1:8">
      <c r="A9" s="103"/>
      <c r="B9" s="112"/>
    </row>
    <row r="10" spans="1:8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t="shared" ref="C13:H13" si="0">C14+C15+C16+C17+C18</f>
        <v>0</v>
      </c>
      <c r="D13" s="120">
        <f t="shared" si="0"/>
        <v>38772</v>
      </c>
      <c r="E13" s="120">
        <f t="shared" si="0"/>
        <v>38772</v>
      </c>
      <c r="F13" s="120">
        <f t="shared" si="0"/>
        <v>0</v>
      </c>
      <c r="G13" s="120">
        <f t="shared" si="0"/>
        <v>38772</v>
      </c>
      <c r="H13" s="120">
        <f t="shared" si="0"/>
        <v>38772</v>
      </c>
    </row>
    <row r="14" spans="1:8" ht="19.5" customHeight="1">
      <c r="A14" s="118" t="s">
        <v>940</v>
      </c>
      <c r="B14" s="119" t="s">
        <v>941</v>
      </c>
      <c r="C14" s="121"/>
      <c r="D14" s="121">
        <v>13050</v>
      </c>
      <c r="E14" s="120">
        <f>C14+D14</f>
        <v>13050</v>
      </c>
      <c r="F14" s="121"/>
      <c r="G14" s="121">
        <v>13050</v>
      </c>
      <c r="H14" s="120">
        <f>F14+G14</f>
        <v>13050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25722</v>
      </c>
      <c r="E16" s="120">
        <f>C16+D16</f>
        <v>25722</v>
      </c>
      <c r="F16" s="122"/>
      <c r="G16" s="122">
        <v>25722</v>
      </c>
      <c r="H16" s="120">
        <f>F16+G16</f>
        <v>25722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spans="1:8">
      <c r="A20" s="128" t="s">
        <v>950</v>
      </c>
    </row>
    <row r="21" spans="1:8">
      <c r="A21" s="128" t="s">
        <v>951</v>
      </c>
    </row>
    <row r="22" spans="1:8">
      <c r="A22" s="128" t="s">
        <v>952</v>
      </c>
    </row>
    <row r="23" spans="1:8">
      <c r="A23" s="128" t="s">
        <v>953</v>
      </c>
    </row>
    <row r="24" spans="1:8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G27"/>
  <sheetViews>
    <sheetView showGridLine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46.85546875" style="105" bestFit="1" customWidth="1"/>
    <col min="4" max="4" width="37" style="105" bestFit="1" customWidth="1"/>
    <col min="5" max="5" width="32.5703125" style="105" customWidth="1"/>
    <col min="6" max="6" width="25" style="105" bestFit="1" customWidth="1"/>
    <col min="7" max="7" width="24.5703125" style="105" customWidth="1"/>
    <col min="8" max="8" width="9.140625" style="105" customWidth="1"/>
    <col min="9" max="16384" width="9.140625" style="105"/>
  </cols>
  <sheetData>
    <row r="1" spans="1:7">
      <c r="A1" s="103" t="s">
        <v>72</v>
      </c>
      <c r="B1" s="104"/>
    </row>
    <row r="2" spans="1:7">
      <c r="A2" s="103" t="s">
        <v>400</v>
      </c>
      <c r="B2" s="104"/>
      <c r="G2" s="158"/>
    </row>
    <row r="3" spans="1:7">
      <c r="A3" s="103" t="s">
        <v>474</v>
      </c>
      <c r="B3" s="104"/>
      <c r="E3" s="106"/>
      <c r="G3" s="158" t="s">
        <v>1842</v>
      </c>
    </row>
    <row r="4" spans="1:7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00230047 КБЦ Б КОСА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1:7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29.25" customHeight="1">
      <c r="A13" s="160" t="s">
        <v>416</v>
      </c>
      <c r="B13" s="119" t="s">
        <v>1843</v>
      </c>
      <c r="C13" s="121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spans="1:7" ht="15.75" customHeight="1">
      <c r="A17" s="128"/>
    </row>
    <row r="18" spans="1:7" ht="47.25" customHeight="1">
      <c r="A18" s="681" t="s">
        <v>1846</v>
      </c>
      <c r="B18" s="681"/>
      <c r="C18" s="681"/>
      <c r="D18" s="552"/>
      <c r="E18" s="161"/>
      <c r="F18" s="161"/>
      <c r="G18" s="161"/>
    </row>
    <row r="19" spans="1:7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spans="1:7">
      <c r="A26" s="105" t="s">
        <v>1853</v>
      </c>
    </row>
    <row r="27" spans="1:7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ageMargins left="0.74803149606299213" right="0.74803149606299213" top="0.98425196850393704" bottom="1.3779527559055118" header="0.51181102362204722" footer="0.74803149606299213"/>
  <pageSetup paperSize="9" scale="6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4753" r:id="rId4" name="CommandButton1">
          <controlPr defaultSize="0" autoLine="0" r:id="rId5">
            <anchor moveWithCells="1">
              <from>
                <xdr:col>6</xdr:col>
                <xdr:colOff>590550</xdr:colOff>
                <xdr:row>4</xdr:row>
                <xdr:rowOff>0</xdr:rowOff>
              </from>
              <to>
                <xdr:col>6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74753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292"/>
  <sheetViews>
    <sheetView showGridLines="0" showZeros="0" showOutlineSymbols="0" workbookViewId="0"/>
  </sheetViews>
  <sheetFormatPr defaultRowHeight="12.75"/>
  <cols>
    <col min="1" max="1" width="5.28515625" style="105" customWidth="1"/>
    <col min="2" max="2" width="17.85546875" style="105" customWidth="1"/>
    <col min="3" max="3" width="69.42578125" style="105" customWidth="1"/>
    <col min="4" max="4" width="23.85546875" style="105" customWidth="1"/>
    <col min="5" max="5" width="32.5703125" style="105" customWidth="1"/>
    <col min="6" max="6" width="0.140625" style="105" customWidth="1"/>
    <col min="7" max="7" width="1" style="105" customWidth="1"/>
    <col min="8" max="8" width="9.140625" style="105" customWidth="1"/>
    <col min="9" max="16384" width="9.140625" style="105"/>
  </cols>
  <sheetData>
    <row r="1" spans="1:7">
      <c r="A1" s="103" t="s">
        <v>72</v>
      </c>
      <c r="B1" s="104"/>
    </row>
    <row r="2" spans="1:7">
      <c r="A2" s="103" t="s">
        <v>400</v>
      </c>
      <c r="B2" s="104"/>
      <c r="G2" s="158"/>
    </row>
    <row r="3" spans="1:7">
      <c r="A3" s="103" t="s">
        <v>474</v>
      </c>
      <c r="B3" s="104"/>
      <c r="E3" s="158" t="s">
        <v>1854</v>
      </c>
    </row>
    <row r="4" spans="1:7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00230047 КБЦ Б КОСА</v>
      </c>
      <c r="B8" s="112"/>
    </row>
    <row r="9" spans="1:7" ht="59.25" customHeight="1">
      <c r="A9" s="681" t="s">
        <v>1857</v>
      </c>
      <c r="B9" s="681"/>
      <c r="C9" s="681"/>
      <c r="D9" s="681"/>
      <c r="E9" s="558"/>
      <c r="F9" s="558"/>
      <c r="G9" s="558"/>
    </row>
    <row r="10" spans="1:7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153">
      <c r="A13" s="160" t="s">
        <v>416</v>
      </c>
      <c r="B13" s="119" t="s">
        <v>1855</v>
      </c>
      <c r="C13" s="559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spans="1:7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spans="1:7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spans="1:7" ht="13.5" thickBot="1">
      <c r="D24" s="113" t="s">
        <v>933</v>
      </c>
    </row>
    <row r="25" spans="1:7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7">
      <c r="A26" s="667"/>
      <c r="B26" s="659"/>
      <c r="C26" s="659"/>
      <c r="D26" s="661"/>
    </row>
    <row r="27" spans="1:7">
      <c r="A27" s="667"/>
      <c r="B27" s="659"/>
      <c r="C27" s="659"/>
      <c r="D27" s="661"/>
    </row>
    <row r="28" spans="1:7">
      <c r="A28" s="188">
        <v>1</v>
      </c>
      <c r="B28" s="180">
        <v>2</v>
      </c>
      <c r="C28" s="180">
        <v>3</v>
      </c>
      <c r="D28" s="190">
        <v>4</v>
      </c>
    </row>
    <row r="29" spans="1:7" ht="25.5">
      <c r="A29" s="181">
        <v>5172</v>
      </c>
      <c r="B29" s="180"/>
      <c r="C29" s="179" t="s">
        <v>803</v>
      </c>
      <c r="D29" s="178">
        <f>D30+D198</f>
        <v>0</v>
      </c>
    </row>
    <row r="30" spans="1:7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7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7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>
      <c r="A33" s="177">
        <v>5176</v>
      </c>
      <c r="B33" s="176">
        <v>411100</v>
      </c>
      <c r="C33" s="175" t="s">
        <v>382</v>
      </c>
      <c r="D33" s="174"/>
    </row>
    <row r="34" spans="1:4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>
      <c r="A35" s="177">
        <v>5178</v>
      </c>
      <c r="B35" s="176">
        <v>412100</v>
      </c>
      <c r="C35" s="175" t="s">
        <v>808</v>
      </c>
      <c r="D35" s="174"/>
    </row>
    <row r="36" spans="1:4">
      <c r="A36" s="177">
        <v>5179</v>
      </c>
      <c r="B36" s="176">
        <v>412200</v>
      </c>
      <c r="C36" s="175" t="s">
        <v>17</v>
      </c>
      <c r="D36" s="174"/>
    </row>
    <row r="37" spans="1:4">
      <c r="A37" s="177">
        <v>5180</v>
      </c>
      <c r="B37" s="176">
        <v>412300</v>
      </c>
      <c r="C37" s="175" t="s">
        <v>18</v>
      </c>
      <c r="D37" s="174"/>
    </row>
    <row r="38" spans="1:4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>
      <c r="A39" s="177">
        <v>5182</v>
      </c>
      <c r="B39" s="176">
        <v>413100</v>
      </c>
      <c r="C39" s="175" t="s">
        <v>19</v>
      </c>
      <c r="D39" s="174"/>
    </row>
    <row r="40" spans="1:4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>
      <c r="A41" s="177">
        <v>5184</v>
      </c>
      <c r="B41" s="176">
        <v>414100</v>
      </c>
      <c r="C41" s="175" t="s">
        <v>383</v>
      </c>
      <c r="D41" s="174"/>
    </row>
    <row r="42" spans="1:4">
      <c r="A42" s="177">
        <v>5185</v>
      </c>
      <c r="B42" s="176">
        <v>414200</v>
      </c>
      <c r="C42" s="175" t="s">
        <v>10</v>
      </c>
      <c r="D42" s="174"/>
    </row>
    <row r="43" spans="1:4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>
      <c r="A46" s="177">
        <v>5189</v>
      </c>
      <c r="B46" s="176">
        <v>415100</v>
      </c>
      <c r="C46" s="175" t="s">
        <v>590</v>
      </c>
      <c r="D46" s="174"/>
    </row>
    <row r="47" spans="1:4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>
      <c r="A48" s="177">
        <v>5191</v>
      </c>
      <c r="B48" s="176">
        <v>416100</v>
      </c>
      <c r="C48" s="175" t="s">
        <v>591</v>
      </c>
      <c r="D48" s="174"/>
    </row>
    <row r="49" spans="1:4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>
      <c r="A50" s="177">
        <v>5193</v>
      </c>
      <c r="B50" s="176">
        <v>417100</v>
      </c>
      <c r="C50" s="175" t="s">
        <v>13</v>
      </c>
      <c r="D50" s="174"/>
    </row>
    <row r="51" spans="1:4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>
      <c r="A52" s="177">
        <v>5195</v>
      </c>
      <c r="B52" s="176">
        <v>418100</v>
      </c>
      <c r="C52" s="175" t="s">
        <v>12</v>
      </c>
      <c r="D52" s="174"/>
    </row>
    <row r="53" spans="1:4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>
      <c r="A55" s="177">
        <v>5198</v>
      </c>
      <c r="B55" s="176">
        <v>421100</v>
      </c>
      <c r="C55" s="175" t="s">
        <v>14</v>
      </c>
      <c r="D55" s="174"/>
    </row>
    <row r="56" spans="1:4">
      <c r="A56" s="177">
        <v>5199</v>
      </c>
      <c r="B56" s="176">
        <v>421200</v>
      </c>
      <c r="C56" s="175" t="s">
        <v>15</v>
      </c>
      <c r="D56" s="174"/>
    </row>
    <row r="57" spans="1:4">
      <c r="A57" s="177">
        <v>5200</v>
      </c>
      <c r="B57" s="176">
        <v>421300</v>
      </c>
      <c r="C57" s="175" t="s">
        <v>16</v>
      </c>
      <c r="D57" s="174"/>
    </row>
    <row r="58" spans="1:4">
      <c r="A58" s="177">
        <v>5201</v>
      </c>
      <c r="B58" s="176">
        <v>421400</v>
      </c>
      <c r="C58" s="175" t="s">
        <v>64</v>
      </c>
      <c r="D58" s="174"/>
    </row>
    <row r="59" spans="1:4">
      <c r="A59" s="177">
        <v>5202</v>
      </c>
      <c r="B59" s="176">
        <v>421500</v>
      </c>
      <c r="C59" s="175" t="s">
        <v>65</v>
      </c>
      <c r="D59" s="174"/>
    </row>
    <row r="60" spans="1:4">
      <c r="A60" s="177">
        <v>5203</v>
      </c>
      <c r="B60" s="176">
        <v>421600</v>
      </c>
      <c r="C60" s="175" t="s">
        <v>66</v>
      </c>
      <c r="D60" s="174"/>
    </row>
    <row r="61" spans="1:4">
      <c r="A61" s="177">
        <v>5204</v>
      </c>
      <c r="B61" s="176">
        <v>421900</v>
      </c>
      <c r="C61" s="175" t="s">
        <v>580</v>
      </c>
      <c r="D61" s="174"/>
    </row>
    <row r="62" spans="1:4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>
      <c r="A63" s="177">
        <v>5206</v>
      </c>
      <c r="B63" s="176">
        <v>422100</v>
      </c>
      <c r="C63" s="175" t="s">
        <v>8</v>
      </c>
      <c r="D63" s="174"/>
    </row>
    <row r="64" spans="1:4">
      <c r="A64" s="177">
        <v>5207</v>
      </c>
      <c r="B64" s="176">
        <v>422200</v>
      </c>
      <c r="C64" s="175" t="s">
        <v>319</v>
      </c>
      <c r="D64" s="174"/>
    </row>
    <row r="65" spans="1:4">
      <c r="A65" s="177">
        <v>5208</v>
      </c>
      <c r="B65" s="176">
        <v>422300</v>
      </c>
      <c r="C65" s="175" t="s">
        <v>320</v>
      </c>
      <c r="D65" s="174"/>
    </row>
    <row r="66" spans="1:4">
      <c r="A66" s="177">
        <v>5209</v>
      </c>
      <c r="B66" s="176">
        <v>422400</v>
      </c>
      <c r="C66" s="175" t="s">
        <v>592</v>
      </c>
      <c r="D66" s="174"/>
    </row>
    <row r="67" spans="1:4">
      <c r="A67" s="177">
        <v>5210</v>
      </c>
      <c r="B67" s="176">
        <v>422900</v>
      </c>
      <c r="C67" s="175" t="s">
        <v>321</v>
      </c>
      <c r="D67" s="174"/>
    </row>
    <row r="68" spans="1:4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>
      <c r="A69" s="177">
        <v>5212</v>
      </c>
      <c r="B69" s="176">
        <v>423100</v>
      </c>
      <c r="C69" s="175" t="s">
        <v>322</v>
      </c>
      <c r="D69" s="174"/>
    </row>
    <row r="70" spans="1:4">
      <c r="A70" s="177">
        <v>5213</v>
      </c>
      <c r="B70" s="176">
        <v>423200</v>
      </c>
      <c r="C70" s="175" t="s">
        <v>323</v>
      </c>
      <c r="D70" s="174"/>
    </row>
    <row r="71" spans="1:4">
      <c r="A71" s="177">
        <v>5214</v>
      </c>
      <c r="B71" s="176">
        <v>423300</v>
      </c>
      <c r="C71" s="175" t="s">
        <v>324</v>
      </c>
      <c r="D71" s="174"/>
    </row>
    <row r="72" spans="1:4">
      <c r="A72" s="177">
        <v>5215</v>
      </c>
      <c r="B72" s="176">
        <v>423400</v>
      </c>
      <c r="C72" s="175" t="s">
        <v>621</v>
      </c>
      <c r="D72" s="174"/>
    </row>
    <row r="73" spans="1:4">
      <c r="A73" s="177">
        <v>5216</v>
      </c>
      <c r="B73" s="176">
        <v>423500</v>
      </c>
      <c r="C73" s="175" t="s">
        <v>347</v>
      </c>
      <c r="D73" s="174"/>
    </row>
    <row r="74" spans="1:4">
      <c r="A74" s="177">
        <v>5217</v>
      </c>
      <c r="B74" s="176">
        <v>423600</v>
      </c>
      <c r="C74" s="175" t="s">
        <v>637</v>
      </c>
      <c r="D74" s="174"/>
    </row>
    <row r="75" spans="1:4">
      <c r="A75" s="177">
        <v>5218</v>
      </c>
      <c r="B75" s="176">
        <v>423700</v>
      </c>
      <c r="C75" s="175" t="s">
        <v>638</v>
      </c>
      <c r="D75" s="174"/>
    </row>
    <row r="76" spans="1:4">
      <c r="A76" s="177">
        <v>5219</v>
      </c>
      <c r="B76" s="176">
        <v>423900</v>
      </c>
      <c r="C76" s="175" t="s">
        <v>639</v>
      </c>
      <c r="D76" s="174"/>
    </row>
    <row r="77" spans="1:4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>
      <c r="A78" s="177">
        <v>5221</v>
      </c>
      <c r="B78" s="176">
        <v>424100</v>
      </c>
      <c r="C78" s="175" t="s">
        <v>640</v>
      </c>
      <c r="D78" s="174"/>
    </row>
    <row r="79" spans="1:4">
      <c r="A79" s="177">
        <v>5222</v>
      </c>
      <c r="B79" s="176">
        <v>424200</v>
      </c>
      <c r="C79" s="175" t="s">
        <v>641</v>
      </c>
      <c r="D79" s="174"/>
    </row>
    <row r="80" spans="1:4">
      <c r="A80" s="177">
        <v>5223</v>
      </c>
      <c r="B80" s="176">
        <v>424300</v>
      </c>
      <c r="C80" s="175" t="s">
        <v>642</v>
      </c>
      <c r="D80" s="174"/>
    </row>
    <row r="81" spans="1:4">
      <c r="A81" s="177">
        <v>5224</v>
      </c>
      <c r="B81" s="176">
        <v>424400</v>
      </c>
      <c r="C81" s="175" t="s">
        <v>496</v>
      </c>
      <c r="D81" s="174"/>
    </row>
    <row r="82" spans="1:4">
      <c r="A82" s="177">
        <v>5225</v>
      </c>
      <c r="B82" s="176">
        <v>424500</v>
      </c>
      <c r="C82" s="175" t="s">
        <v>497</v>
      </c>
      <c r="D82" s="174"/>
    </row>
    <row r="83" spans="1:4">
      <c r="A83" s="177">
        <v>5226</v>
      </c>
      <c r="B83" s="176">
        <v>424600</v>
      </c>
      <c r="C83" s="175" t="s">
        <v>366</v>
      </c>
      <c r="D83" s="174"/>
    </row>
    <row r="84" spans="1:4">
      <c r="A84" s="177">
        <v>5227</v>
      </c>
      <c r="B84" s="176">
        <v>424900</v>
      </c>
      <c r="C84" s="175" t="s">
        <v>367</v>
      </c>
      <c r="D84" s="174"/>
    </row>
    <row r="85" spans="1:4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>
      <c r="A86" s="177">
        <v>5229</v>
      </c>
      <c r="B86" s="176">
        <v>425100</v>
      </c>
      <c r="C86" s="175" t="s">
        <v>96</v>
      </c>
      <c r="D86" s="174"/>
    </row>
    <row r="87" spans="1:4">
      <c r="A87" s="177">
        <v>5230</v>
      </c>
      <c r="B87" s="176">
        <v>425200</v>
      </c>
      <c r="C87" s="175" t="s">
        <v>97</v>
      </c>
      <c r="D87" s="174"/>
    </row>
    <row r="88" spans="1:4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>
      <c r="A89" s="177">
        <v>5232</v>
      </c>
      <c r="B89" s="176">
        <v>426100</v>
      </c>
      <c r="C89" s="175" t="s">
        <v>98</v>
      </c>
      <c r="D89" s="174"/>
    </row>
    <row r="90" spans="1:4">
      <c r="A90" s="177">
        <v>5233</v>
      </c>
      <c r="B90" s="176">
        <v>426200</v>
      </c>
      <c r="C90" s="175" t="s">
        <v>822</v>
      </c>
      <c r="D90" s="174"/>
    </row>
    <row r="91" spans="1:4">
      <c r="A91" s="177">
        <v>5234</v>
      </c>
      <c r="B91" s="176">
        <v>426300</v>
      </c>
      <c r="C91" s="175" t="s">
        <v>99</v>
      </c>
      <c r="D91" s="174"/>
    </row>
    <row r="92" spans="1:4">
      <c r="A92" s="177">
        <v>5235</v>
      </c>
      <c r="B92" s="176">
        <v>426400</v>
      </c>
      <c r="C92" s="175" t="s">
        <v>100</v>
      </c>
      <c r="D92" s="174"/>
    </row>
    <row r="93" spans="1:4">
      <c r="A93" s="177">
        <v>5236</v>
      </c>
      <c r="B93" s="176">
        <v>426500</v>
      </c>
      <c r="C93" s="175" t="s">
        <v>519</v>
      </c>
      <c r="D93" s="174"/>
    </row>
    <row r="94" spans="1:4">
      <c r="A94" s="177">
        <v>5237</v>
      </c>
      <c r="B94" s="176">
        <v>426600</v>
      </c>
      <c r="C94" s="175" t="s">
        <v>520</v>
      </c>
      <c r="D94" s="174"/>
    </row>
    <row r="95" spans="1:4">
      <c r="A95" s="177">
        <v>5238</v>
      </c>
      <c r="B95" s="176">
        <v>426700</v>
      </c>
      <c r="C95" s="175" t="s">
        <v>521</v>
      </c>
      <c r="D95" s="174"/>
    </row>
    <row r="96" spans="1:4">
      <c r="A96" s="177">
        <v>5239</v>
      </c>
      <c r="B96" s="176">
        <v>426800</v>
      </c>
      <c r="C96" s="175" t="s">
        <v>376</v>
      </c>
      <c r="D96" s="174"/>
    </row>
    <row r="97" spans="1:4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>
      <c r="A100" s="177">
        <v>5243</v>
      </c>
      <c r="B100" s="176">
        <v>431100</v>
      </c>
      <c r="C100" s="175" t="s">
        <v>825</v>
      </c>
      <c r="D100" s="174"/>
    </row>
    <row r="101" spans="1:4">
      <c r="A101" s="177">
        <v>5244</v>
      </c>
      <c r="B101" s="176">
        <v>431200</v>
      </c>
      <c r="C101" s="175" t="s">
        <v>622</v>
      </c>
      <c r="D101" s="174"/>
    </row>
    <row r="102" spans="1:4">
      <c r="A102" s="177">
        <v>5245</v>
      </c>
      <c r="B102" s="176">
        <v>431300</v>
      </c>
      <c r="C102" s="175" t="s">
        <v>623</v>
      </c>
      <c r="D102" s="174"/>
    </row>
    <row r="103" spans="1:4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>
      <c r="A104" s="177">
        <v>5247</v>
      </c>
      <c r="B104" s="176">
        <v>432100</v>
      </c>
      <c r="C104" s="175" t="s">
        <v>750</v>
      </c>
      <c r="D104" s="174"/>
    </row>
    <row r="105" spans="1:4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>
      <c r="A106" s="177">
        <v>5249</v>
      </c>
      <c r="B106" s="176">
        <v>433100</v>
      </c>
      <c r="C106" s="175" t="s">
        <v>624</v>
      </c>
      <c r="D106" s="174"/>
    </row>
    <row r="107" spans="1:4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>
      <c r="A108" s="177">
        <v>5251</v>
      </c>
      <c r="B108" s="176">
        <v>434100</v>
      </c>
      <c r="C108" s="175" t="s">
        <v>625</v>
      </c>
      <c r="D108" s="174"/>
    </row>
    <row r="109" spans="1:4">
      <c r="A109" s="177">
        <v>5252</v>
      </c>
      <c r="B109" s="176">
        <v>434200</v>
      </c>
      <c r="C109" s="175" t="s">
        <v>626</v>
      </c>
      <c r="D109" s="174"/>
    </row>
    <row r="110" spans="1:4">
      <c r="A110" s="177">
        <v>5253</v>
      </c>
      <c r="B110" s="176">
        <v>434300</v>
      </c>
      <c r="C110" s="175" t="s">
        <v>627</v>
      </c>
      <c r="D110" s="174"/>
    </row>
    <row r="111" spans="1:4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>
      <c r="A115" s="177">
        <v>5258</v>
      </c>
      <c r="B115" s="176">
        <v>441100</v>
      </c>
      <c r="C115" s="175" t="s">
        <v>336</v>
      </c>
      <c r="D115" s="174"/>
    </row>
    <row r="116" spans="1:4">
      <c r="A116" s="177">
        <v>5259</v>
      </c>
      <c r="B116" s="176">
        <v>441200</v>
      </c>
      <c r="C116" s="175" t="s">
        <v>337</v>
      </c>
      <c r="D116" s="174"/>
    </row>
    <row r="117" spans="1:4">
      <c r="A117" s="177">
        <v>5260</v>
      </c>
      <c r="B117" s="176">
        <v>441300</v>
      </c>
      <c r="C117" s="175" t="s">
        <v>338</v>
      </c>
      <c r="D117" s="174"/>
    </row>
    <row r="118" spans="1:4">
      <c r="A118" s="177">
        <v>5261</v>
      </c>
      <c r="B118" s="176">
        <v>441400</v>
      </c>
      <c r="C118" s="175" t="s">
        <v>339</v>
      </c>
      <c r="D118" s="174"/>
    </row>
    <row r="119" spans="1:4">
      <c r="A119" s="177">
        <v>5262</v>
      </c>
      <c r="B119" s="176">
        <v>441500</v>
      </c>
      <c r="C119" s="175" t="s">
        <v>340</v>
      </c>
      <c r="D119" s="174"/>
    </row>
    <row r="120" spans="1:4">
      <c r="A120" s="177">
        <v>5263</v>
      </c>
      <c r="B120" s="176">
        <v>441600</v>
      </c>
      <c r="C120" s="175" t="s">
        <v>438</v>
      </c>
      <c r="D120" s="174"/>
    </row>
    <row r="121" spans="1:4">
      <c r="A121" s="177">
        <v>5264</v>
      </c>
      <c r="B121" s="176">
        <v>441700</v>
      </c>
      <c r="C121" s="175" t="s">
        <v>187</v>
      </c>
      <c r="D121" s="174"/>
    </row>
    <row r="122" spans="1:4">
      <c r="A122" s="177">
        <v>5265</v>
      </c>
      <c r="B122" s="176">
        <v>441800</v>
      </c>
      <c r="C122" s="175" t="s">
        <v>188</v>
      </c>
      <c r="D122" s="174"/>
    </row>
    <row r="123" spans="1:4">
      <c r="A123" s="177">
        <v>5266</v>
      </c>
      <c r="B123" s="176">
        <v>441900</v>
      </c>
      <c r="C123" s="175" t="s">
        <v>120</v>
      </c>
      <c r="D123" s="174"/>
    </row>
    <row r="124" spans="1:4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>
      <c r="A126" s="177">
        <v>5269</v>
      </c>
      <c r="B126" s="176">
        <v>442200</v>
      </c>
      <c r="C126" s="175" t="s">
        <v>189</v>
      </c>
      <c r="D126" s="174"/>
    </row>
    <row r="127" spans="1:4">
      <c r="A127" s="177">
        <v>5270</v>
      </c>
      <c r="B127" s="176">
        <v>442300</v>
      </c>
      <c r="C127" s="175" t="s">
        <v>190</v>
      </c>
      <c r="D127" s="174"/>
    </row>
    <row r="128" spans="1:4">
      <c r="A128" s="177">
        <v>5271</v>
      </c>
      <c r="B128" s="176">
        <v>442400</v>
      </c>
      <c r="C128" s="175" t="s">
        <v>191</v>
      </c>
      <c r="D128" s="174"/>
    </row>
    <row r="129" spans="1:4">
      <c r="A129" s="177">
        <v>5272</v>
      </c>
      <c r="B129" s="176">
        <v>442500</v>
      </c>
      <c r="C129" s="175" t="s">
        <v>440</v>
      </c>
      <c r="D129" s="174"/>
    </row>
    <row r="130" spans="1:4">
      <c r="A130" s="177">
        <v>5273</v>
      </c>
      <c r="B130" s="176">
        <v>442600</v>
      </c>
      <c r="C130" s="175" t="s">
        <v>441</v>
      </c>
      <c r="D130" s="174"/>
    </row>
    <row r="131" spans="1:4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>
      <c r="A132" s="177">
        <v>5275</v>
      </c>
      <c r="B132" s="176">
        <v>443100</v>
      </c>
      <c r="C132" s="175" t="s">
        <v>630</v>
      </c>
      <c r="D132" s="174"/>
    </row>
    <row r="133" spans="1:4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>
      <c r="A134" s="177">
        <v>5277</v>
      </c>
      <c r="B134" s="176">
        <v>444100</v>
      </c>
      <c r="C134" s="175" t="s">
        <v>648</v>
      </c>
      <c r="D134" s="174"/>
    </row>
    <row r="135" spans="1:4">
      <c r="A135" s="177">
        <v>5278</v>
      </c>
      <c r="B135" s="176">
        <v>444200</v>
      </c>
      <c r="C135" s="175" t="s">
        <v>649</v>
      </c>
      <c r="D135" s="174"/>
    </row>
    <row r="136" spans="1:4">
      <c r="A136" s="177">
        <v>5279</v>
      </c>
      <c r="B136" s="176">
        <v>444300</v>
      </c>
      <c r="C136" s="175" t="s">
        <v>752</v>
      </c>
      <c r="D136" s="174"/>
    </row>
    <row r="137" spans="1:4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>
      <c r="A139" s="177">
        <v>5282</v>
      </c>
      <c r="B139" s="176">
        <v>451100</v>
      </c>
      <c r="C139" s="175" t="s">
        <v>353</v>
      </c>
      <c r="D139" s="174"/>
    </row>
    <row r="140" spans="1:4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>
      <c r="A142" s="177">
        <v>5285</v>
      </c>
      <c r="B142" s="176">
        <v>452100</v>
      </c>
      <c r="C142" s="175" t="s">
        <v>355</v>
      </c>
      <c r="D142" s="174"/>
    </row>
    <row r="143" spans="1:4">
      <c r="A143" s="177">
        <v>5286</v>
      </c>
      <c r="B143" s="176">
        <v>452200</v>
      </c>
      <c r="C143" s="175" t="s">
        <v>356</v>
      </c>
      <c r="D143" s="174"/>
    </row>
    <row r="144" spans="1:4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>
      <c r="A145" s="177">
        <v>5288</v>
      </c>
      <c r="B145" s="176">
        <v>453100</v>
      </c>
      <c r="C145" s="175" t="s">
        <v>357</v>
      </c>
      <c r="D145" s="174"/>
    </row>
    <row r="146" spans="1:4">
      <c r="A146" s="177">
        <v>5289</v>
      </c>
      <c r="B146" s="176">
        <v>453200</v>
      </c>
      <c r="C146" s="175" t="s">
        <v>358</v>
      </c>
      <c r="D146" s="174"/>
    </row>
    <row r="147" spans="1:4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>
      <c r="A148" s="177">
        <v>5291</v>
      </c>
      <c r="B148" s="176">
        <v>454100</v>
      </c>
      <c r="C148" s="175" t="s">
        <v>359</v>
      </c>
      <c r="D148" s="174"/>
    </row>
    <row r="149" spans="1:4">
      <c r="A149" s="177">
        <v>5292</v>
      </c>
      <c r="B149" s="176">
        <v>454200</v>
      </c>
      <c r="C149" s="175" t="s">
        <v>360</v>
      </c>
      <c r="D149" s="174"/>
    </row>
    <row r="150" spans="1:4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>
      <c r="A152" s="177">
        <v>5295</v>
      </c>
      <c r="B152" s="176">
        <v>461100</v>
      </c>
      <c r="C152" s="175" t="s">
        <v>361</v>
      </c>
      <c r="D152" s="174"/>
    </row>
    <row r="153" spans="1:4">
      <c r="A153" s="177">
        <v>5296</v>
      </c>
      <c r="B153" s="176">
        <v>461200</v>
      </c>
      <c r="C153" s="175" t="s">
        <v>362</v>
      </c>
      <c r="D153" s="174"/>
    </row>
    <row r="154" spans="1:4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>
      <c r="A155" s="177">
        <v>5298</v>
      </c>
      <c r="B155" s="176">
        <v>462100</v>
      </c>
      <c r="C155" s="175" t="s">
        <v>631</v>
      </c>
      <c r="D155" s="174"/>
    </row>
    <row r="156" spans="1:4">
      <c r="A156" s="177">
        <v>5299</v>
      </c>
      <c r="B156" s="176">
        <v>462200</v>
      </c>
      <c r="C156" s="175" t="s">
        <v>473</v>
      </c>
      <c r="D156" s="174"/>
    </row>
    <row r="157" spans="1:4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>
      <c r="A158" s="177">
        <v>5301</v>
      </c>
      <c r="B158" s="176">
        <v>463100</v>
      </c>
      <c r="C158" s="175" t="s">
        <v>325</v>
      </c>
      <c r="D158" s="174"/>
    </row>
    <row r="159" spans="1:4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>
      <c r="A161" s="177">
        <v>5304</v>
      </c>
      <c r="B161" s="176">
        <v>464100</v>
      </c>
      <c r="C161" s="175" t="s">
        <v>57</v>
      </c>
      <c r="D161" s="174"/>
    </row>
    <row r="162" spans="1:4">
      <c r="A162" s="177">
        <v>5305</v>
      </c>
      <c r="B162" s="176">
        <v>464200</v>
      </c>
      <c r="C162" s="175" t="s">
        <v>58</v>
      </c>
      <c r="D162" s="174"/>
    </row>
    <row r="163" spans="1:4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>
      <c r="A164" s="177">
        <v>5307</v>
      </c>
      <c r="B164" s="176">
        <v>465100</v>
      </c>
      <c r="C164" s="175" t="s">
        <v>59</v>
      </c>
      <c r="D164" s="174"/>
    </row>
    <row r="165" spans="1:4">
      <c r="A165" s="177">
        <v>5308</v>
      </c>
      <c r="B165" s="176">
        <v>465200</v>
      </c>
      <c r="C165" s="175" t="s">
        <v>60</v>
      </c>
      <c r="D165" s="174"/>
    </row>
    <row r="166" spans="1:4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>
      <c r="A168" s="177">
        <v>5311</v>
      </c>
      <c r="B168" s="176">
        <v>471100</v>
      </c>
      <c r="C168" s="175" t="s">
        <v>200</v>
      </c>
      <c r="D168" s="174"/>
    </row>
    <row r="169" spans="1:4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>
      <c r="A172" s="177">
        <v>5315</v>
      </c>
      <c r="B172" s="176">
        <v>472100</v>
      </c>
      <c r="C172" s="175" t="s">
        <v>95</v>
      </c>
      <c r="D172" s="174"/>
    </row>
    <row r="173" spans="1:4">
      <c r="A173" s="177">
        <v>5316</v>
      </c>
      <c r="B173" s="176">
        <v>472200</v>
      </c>
      <c r="C173" s="175" t="s">
        <v>849</v>
      </c>
      <c r="D173" s="174"/>
    </row>
    <row r="174" spans="1:4">
      <c r="A174" s="177">
        <v>5317</v>
      </c>
      <c r="B174" s="176">
        <v>472300</v>
      </c>
      <c r="C174" s="175" t="s">
        <v>850</v>
      </c>
      <c r="D174" s="174"/>
    </row>
    <row r="175" spans="1:4">
      <c r="A175" s="177">
        <v>5318</v>
      </c>
      <c r="B175" s="176">
        <v>472400</v>
      </c>
      <c r="C175" s="175" t="s">
        <v>851</v>
      </c>
      <c r="D175" s="174"/>
    </row>
    <row r="176" spans="1:4">
      <c r="A176" s="177">
        <v>5319</v>
      </c>
      <c r="B176" s="176">
        <v>472500</v>
      </c>
      <c r="C176" s="175" t="s">
        <v>40</v>
      </c>
      <c r="D176" s="174"/>
    </row>
    <row r="177" spans="1:4">
      <c r="A177" s="177">
        <v>5320</v>
      </c>
      <c r="B177" s="176">
        <v>472600</v>
      </c>
      <c r="C177" s="175" t="s">
        <v>41</v>
      </c>
      <c r="D177" s="174"/>
    </row>
    <row r="178" spans="1:4">
      <c r="A178" s="177">
        <v>5321</v>
      </c>
      <c r="B178" s="176">
        <v>472700</v>
      </c>
      <c r="C178" s="175" t="s">
        <v>852</v>
      </c>
      <c r="D178" s="174"/>
    </row>
    <row r="179" spans="1:4">
      <c r="A179" s="177">
        <v>5322</v>
      </c>
      <c r="B179" s="176">
        <v>472800</v>
      </c>
      <c r="C179" s="175" t="s">
        <v>853</v>
      </c>
      <c r="D179" s="174"/>
    </row>
    <row r="180" spans="1:4">
      <c r="A180" s="177">
        <v>5323</v>
      </c>
      <c r="B180" s="176">
        <v>472900</v>
      </c>
      <c r="C180" s="175" t="s">
        <v>658</v>
      </c>
      <c r="D180" s="174"/>
    </row>
    <row r="181" spans="1:4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>
      <c r="A183" s="177">
        <v>5326</v>
      </c>
      <c r="B183" s="176">
        <v>481100</v>
      </c>
      <c r="C183" s="175" t="s">
        <v>363</v>
      </c>
      <c r="D183" s="174"/>
    </row>
    <row r="184" spans="1:4">
      <c r="A184" s="177">
        <v>5327</v>
      </c>
      <c r="B184" s="176">
        <v>481900</v>
      </c>
      <c r="C184" s="175" t="s">
        <v>364</v>
      </c>
      <c r="D184" s="174"/>
    </row>
    <row r="185" spans="1:4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>
      <c r="A186" s="177">
        <v>5329</v>
      </c>
      <c r="B186" s="176">
        <v>482100</v>
      </c>
      <c r="C186" s="175" t="s">
        <v>186</v>
      </c>
      <c r="D186" s="174"/>
    </row>
    <row r="187" spans="1:4">
      <c r="A187" s="177">
        <v>5330</v>
      </c>
      <c r="B187" s="176">
        <v>482200</v>
      </c>
      <c r="C187" s="175" t="s">
        <v>61</v>
      </c>
      <c r="D187" s="174"/>
    </row>
    <row r="188" spans="1:4">
      <c r="A188" s="177">
        <v>5331</v>
      </c>
      <c r="B188" s="176">
        <v>482300</v>
      </c>
      <c r="C188" s="175" t="s">
        <v>753</v>
      </c>
      <c r="D188" s="174"/>
    </row>
    <row r="189" spans="1:4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>
      <c r="A192" s="177">
        <v>5335</v>
      </c>
      <c r="B192" s="176">
        <v>484100</v>
      </c>
      <c r="C192" s="175" t="s">
        <v>581</v>
      </c>
      <c r="D192" s="174"/>
    </row>
    <row r="193" spans="1:4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>
      <c r="A201" s="177">
        <v>5344</v>
      </c>
      <c r="B201" s="176">
        <v>511100</v>
      </c>
      <c r="C201" s="175" t="s">
        <v>571</v>
      </c>
      <c r="D201" s="174"/>
    </row>
    <row r="202" spans="1:4">
      <c r="A202" s="177">
        <v>5345</v>
      </c>
      <c r="B202" s="176">
        <v>511200</v>
      </c>
      <c r="C202" s="175" t="s">
        <v>572</v>
      </c>
      <c r="D202" s="174"/>
    </row>
    <row r="203" spans="1:4">
      <c r="A203" s="177">
        <v>5346</v>
      </c>
      <c r="B203" s="176">
        <v>511300</v>
      </c>
      <c r="C203" s="175" t="s">
        <v>573</v>
      </c>
      <c r="D203" s="174"/>
    </row>
    <row r="204" spans="1:4">
      <c r="A204" s="177">
        <v>5347</v>
      </c>
      <c r="B204" s="176">
        <v>511400</v>
      </c>
      <c r="C204" s="175" t="s">
        <v>574</v>
      </c>
      <c r="D204" s="174"/>
    </row>
    <row r="205" spans="1:4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>
      <c r="A206" s="177">
        <v>5349</v>
      </c>
      <c r="B206" s="176">
        <v>512100</v>
      </c>
      <c r="C206" s="175" t="s">
        <v>575</v>
      </c>
      <c r="D206" s="174"/>
    </row>
    <row r="207" spans="1:4">
      <c r="A207" s="177">
        <v>5350</v>
      </c>
      <c r="B207" s="176">
        <v>512200</v>
      </c>
      <c r="C207" s="175" t="s">
        <v>183</v>
      </c>
      <c r="D207" s="174"/>
    </row>
    <row r="208" spans="1:4">
      <c r="A208" s="177">
        <v>5351</v>
      </c>
      <c r="B208" s="176">
        <v>512300</v>
      </c>
      <c r="C208" s="175" t="s">
        <v>184</v>
      </c>
      <c r="D208" s="174"/>
    </row>
    <row r="209" spans="1:4">
      <c r="A209" s="177">
        <v>5352</v>
      </c>
      <c r="B209" s="176">
        <v>512400</v>
      </c>
      <c r="C209" s="175" t="s">
        <v>346</v>
      </c>
      <c r="D209" s="174"/>
    </row>
    <row r="210" spans="1:4">
      <c r="A210" s="177">
        <v>5353</v>
      </c>
      <c r="B210" s="176">
        <v>512500</v>
      </c>
      <c r="C210" s="175" t="s">
        <v>185</v>
      </c>
      <c r="D210" s="174"/>
    </row>
    <row r="211" spans="1:4">
      <c r="A211" s="177">
        <v>5354</v>
      </c>
      <c r="B211" s="176">
        <v>512600</v>
      </c>
      <c r="C211" s="175" t="s">
        <v>754</v>
      </c>
      <c r="D211" s="174"/>
    </row>
    <row r="212" spans="1:4">
      <c r="A212" s="177">
        <v>5355</v>
      </c>
      <c r="B212" s="176">
        <v>512700</v>
      </c>
      <c r="C212" s="175" t="s">
        <v>103</v>
      </c>
      <c r="D212" s="174"/>
    </row>
    <row r="213" spans="1:4">
      <c r="A213" s="177">
        <v>5356</v>
      </c>
      <c r="B213" s="176">
        <v>512800</v>
      </c>
      <c r="C213" s="175" t="s">
        <v>104</v>
      </c>
      <c r="D213" s="174"/>
    </row>
    <row r="214" spans="1:4">
      <c r="A214" s="177">
        <v>5357</v>
      </c>
      <c r="B214" s="176">
        <v>512900</v>
      </c>
      <c r="C214" s="175" t="s">
        <v>576</v>
      </c>
      <c r="D214" s="174"/>
    </row>
    <row r="215" spans="1:4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>
      <c r="A216" s="177">
        <v>5359</v>
      </c>
      <c r="B216" s="176">
        <v>513100</v>
      </c>
      <c r="C216" s="175" t="s">
        <v>583</v>
      </c>
      <c r="D216" s="174"/>
    </row>
    <row r="217" spans="1:4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>
      <c r="A218" s="177">
        <v>5361</v>
      </c>
      <c r="B218" s="176">
        <v>514100</v>
      </c>
      <c r="C218" s="175" t="s">
        <v>577</v>
      </c>
      <c r="D218" s="174"/>
    </row>
    <row r="219" spans="1:4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>
      <c r="A220" s="177">
        <v>5363</v>
      </c>
      <c r="B220" s="176">
        <v>515100</v>
      </c>
      <c r="C220" s="175" t="s">
        <v>462</v>
      </c>
      <c r="D220" s="174"/>
    </row>
    <row r="221" spans="1:4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>
      <c r="A223" s="177">
        <v>5366</v>
      </c>
      <c r="B223" s="176">
        <v>521100</v>
      </c>
      <c r="C223" s="175" t="s">
        <v>334</v>
      </c>
      <c r="D223" s="174"/>
    </row>
    <row r="224" spans="1:4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>
      <c r="A225" s="177">
        <v>5368</v>
      </c>
      <c r="B225" s="176">
        <v>522100</v>
      </c>
      <c r="C225" s="175" t="s">
        <v>536</v>
      </c>
      <c r="D225" s="174"/>
    </row>
    <row r="226" spans="1:4">
      <c r="A226" s="177">
        <v>5369</v>
      </c>
      <c r="B226" s="176">
        <v>522200</v>
      </c>
      <c r="C226" s="175" t="s">
        <v>328</v>
      </c>
      <c r="D226" s="174"/>
    </row>
    <row r="227" spans="1:4">
      <c r="A227" s="177">
        <v>5370</v>
      </c>
      <c r="B227" s="176">
        <v>522300</v>
      </c>
      <c r="C227" s="175" t="s">
        <v>329</v>
      </c>
      <c r="D227" s="174"/>
    </row>
    <row r="228" spans="1:4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>
      <c r="A229" s="177">
        <v>5372</v>
      </c>
      <c r="B229" s="176">
        <v>523100</v>
      </c>
      <c r="C229" s="175" t="s">
        <v>330</v>
      </c>
      <c r="D229" s="174"/>
    </row>
    <row r="230" spans="1:4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>
      <c r="A232" s="177">
        <v>5375</v>
      </c>
      <c r="B232" s="176">
        <v>531100</v>
      </c>
      <c r="C232" s="175" t="s">
        <v>437</v>
      </c>
      <c r="D232" s="174"/>
    </row>
    <row r="233" spans="1:4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>
      <c r="A235" s="177">
        <v>5378</v>
      </c>
      <c r="B235" s="176">
        <v>541100</v>
      </c>
      <c r="C235" s="175" t="s">
        <v>368</v>
      </c>
      <c r="D235" s="174"/>
    </row>
    <row r="236" spans="1:4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>
      <c r="A237" s="177">
        <v>5380</v>
      </c>
      <c r="B237" s="176">
        <v>542100</v>
      </c>
      <c r="C237" s="175" t="s">
        <v>331</v>
      </c>
      <c r="D237" s="174"/>
    </row>
    <row r="238" spans="1:4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>
      <c r="A239" s="177">
        <v>5382</v>
      </c>
      <c r="B239" s="176">
        <v>543100</v>
      </c>
      <c r="C239" s="175" t="s">
        <v>332</v>
      </c>
      <c r="D239" s="174"/>
    </row>
    <row r="240" spans="1:4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>
      <c r="A247" s="177">
        <v>5390</v>
      </c>
      <c r="B247" s="176">
        <v>611100</v>
      </c>
      <c r="C247" s="175" t="s">
        <v>344</v>
      </c>
      <c r="D247" s="174"/>
    </row>
    <row r="248" spans="1:4">
      <c r="A248" s="177">
        <v>5391</v>
      </c>
      <c r="B248" s="176">
        <v>611200</v>
      </c>
      <c r="C248" s="175" t="s">
        <v>345</v>
      </c>
      <c r="D248" s="174"/>
    </row>
    <row r="249" spans="1:4">
      <c r="A249" s="177">
        <v>5392</v>
      </c>
      <c r="B249" s="176">
        <v>611300</v>
      </c>
      <c r="C249" s="175" t="s">
        <v>490</v>
      </c>
      <c r="D249" s="174"/>
    </row>
    <row r="250" spans="1:4">
      <c r="A250" s="177">
        <v>5393</v>
      </c>
      <c r="B250" s="176">
        <v>611400</v>
      </c>
      <c r="C250" s="175" t="s">
        <v>491</v>
      </c>
      <c r="D250" s="174"/>
    </row>
    <row r="251" spans="1:4">
      <c r="A251" s="177">
        <v>5394</v>
      </c>
      <c r="B251" s="176">
        <v>611500</v>
      </c>
      <c r="C251" s="175" t="s">
        <v>492</v>
      </c>
      <c r="D251" s="174"/>
    </row>
    <row r="252" spans="1:4">
      <c r="A252" s="177">
        <v>5395</v>
      </c>
      <c r="B252" s="176">
        <v>611600</v>
      </c>
      <c r="C252" s="175" t="s">
        <v>493</v>
      </c>
      <c r="D252" s="174"/>
    </row>
    <row r="253" spans="1:4">
      <c r="A253" s="177">
        <v>5396</v>
      </c>
      <c r="B253" s="176">
        <v>611700</v>
      </c>
      <c r="C253" s="175" t="s">
        <v>884</v>
      </c>
      <c r="D253" s="174"/>
    </row>
    <row r="254" spans="1:4">
      <c r="A254" s="177">
        <v>5397</v>
      </c>
      <c r="B254" s="176">
        <v>611800</v>
      </c>
      <c r="C254" s="175" t="s">
        <v>494</v>
      </c>
      <c r="D254" s="174"/>
    </row>
    <row r="255" spans="1:4">
      <c r="A255" s="177">
        <v>5398</v>
      </c>
      <c r="B255" s="176">
        <v>611900</v>
      </c>
      <c r="C255" s="175" t="s">
        <v>193</v>
      </c>
      <c r="D255" s="174"/>
    </row>
    <row r="256" spans="1:4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>
      <c r="A258" s="177">
        <v>5401</v>
      </c>
      <c r="B258" s="176">
        <v>612200</v>
      </c>
      <c r="C258" s="175" t="s">
        <v>495</v>
      </c>
      <c r="D258" s="174"/>
    </row>
    <row r="259" spans="1:4">
      <c r="A259" s="177">
        <v>5402</v>
      </c>
      <c r="B259" s="176">
        <v>612300</v>
      </c>
      <c r="C259" s="175" t="s">
        <v>105</v>
      </c>
      <c r="D259" s="174"/>
    </row>
    <row r="260" spans="1:4">
      <c r="A260" s="177">
        <v>5403</v>
      </c>
      <c r="B260" s="176">
        <v>612400</v>
      </c>
      <c r="C260" s="175" t="s">
        <v>886</v>
      </c>
      <c r="D260" s="174"/>
    </row>
    <row r="261" spans="1:4">
      <c r="A261" s="177">
        <v>5404</v>
      </c>
      <c r="B261" s="176">
        <v>612500</v>
      </c>
      <c r="C261" s="175" t="s">
        <v>887</v>
      </c>
      <c r="D261" s="174"/>
    </row>
    <row r="262" spans="1:4">
      <c r="A262" s="177">
        <v>5405</v>
      </c>
      <c r="B262" s="176">
        <v>612600</v>
      </c>
      <c r="C262" s="175" t="s">
        <v>106</v>
      </c>
      <c r="D262" s="174"/>
    </row>
    <row r="263" spans="1:4">
      <c r="A263" s="177">
        <v>5406</v>
      </c>
      <c r="B263" s="176">
        <v>612900</v>
      </c>
      <c r="C263" s="175" t="s">
        <v>665</v>
      </c>
      <c r="D263" s="174"/>
    </row>
    <row r="264" spans="1:4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>
      <c r="A265" s="177">
        <v>5408</v>
      </c>
      <c r="B265" s="176">
        <v>613100</v>
      </c>
      <c r="C265" s="175" t="s">
        <v>107</v>
      </c>
      <c r="D265" s="174"/>
    </row>
    <row r="266" spans="1:4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>
      <c r="A267" s="177">
        <v>5410</v>
      </c>
      <c r="B267" s="176">
        <v>614100</v>
      </c>
      <c r="C267" s="175" t="s">
        <v>149</v>
      </c>
      <c r="D267" s="174"/>
    </row>
    <row r="268" spans="1:4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>
      <c r="A269" s="177">
        <v>5412</v>
      </c>
      <c r="B269" s="176">
        <v>615100</v>
      </c>
      <c r="C269" s="175" t="s">
        <v>756</v>
      </c>
      <c r="D269" s="174"/>
    </row>
    <row r="270" spans="1:4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>
      <c r="A272" s="177">
        <v>5415</v>
      </c>
      <c r="B272" s="176">
        <v>621100</v>
      </c>
      <c r="C272" s="175" t="s">
        <v>108</v>
      </c>
      <c r="D272" s="174"/>
    </row>
    <row r="273" spans="1:4">
      <c r="A273" s="177">
        <v>5416</v>
      </c>
      <c r="B273" s="176">
        <v>621200</v>
      </c>
      <c r="C273" s="175" t="s">
        <v>335</v>
      </c>
      <c r="D273" s="174"/>
    </row>
    <row r="274" spans="1:4">
      <c r="A274" s="177">
        <v>5417</v>
      </c>
      <c r="B274" s="176">
        <v>621300</v>
      </c>
      <c r="C274" s="175" t="s">
        <v>487</v>
      </c>
      <c r="D274" s="174"/>
    </row>
    <row r="275" spans="1:4">
      <c r="A275" s="177">
        <v>5418</v>
      </c>
      <c r="B275" s="176">
        <v>621400</v>
      </c>
      <c r="C275" s="175" t="s">
        <v>150</v>
      </c>
      <c r="D275" s="174"/>
    </row>
    <row r="276" spans="1:4">
      <c r="A276" s="177">
        <v>5419</v>
      </c>
      <c r="B276" s="176">
        <v>621500</v>
      </c>
      <c r="C276" s="175" t="s">
        <v>109</v>
      </c>
      <c r="D276" s="174"/>
    </row>
    <row r="277" spans="1:4">
      <c r="A277" s="177">
        <v>5420</v>
      </c>
      <c r="B277" s="176">
        <v>621600</v>
      </c>
      <c r="C277" s="175" t="s">
        <v>488</v>
      </c>
      <c r="D277" s="174"/>
    </row>
    <row r="278" spans="1:4">
      <c r="A278" s="177">
        <v>5421</v>
      </c>
      <c r="B278" s="176">
        <v>621700</v>
      </c>
      <c r="C278" s="175" t="s">
        <v>348</v>
      </c>
      <c r="D278" s="174"/>
    </row>
    <row r="279" spans="1:4">
      <c r="A279" s="177">
        <v>5422</v>
      </c>
      <c r="B279" s="176">
        <v>621800</v>
      </c>
      <c r="C279" s="175" t="s">
        <v>489</v>
      </c>
      <c r="D279" s="174"/>
    </row>
    <row r="280" spans="1:4">
      <c r="A280" s="177">
        <v>5423</v>
      </c>
      <c r="B280" s="176">
        <v>621900</v>
      </c>
      <c r="C280" s="175" t="s">
        <v>349</v>
      </c>
      <c r="D280" s="174"/>
    </row>
    <row r="281" spans="1:4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>
      <c r="A282" s="177">
        <v>5425</v>
      </c>
      <c r="B282" s="176">
        <v>622100</v>
      </c>
      <c r="C282" s="175" t="s">
        <v>350</v>
      </c>
      <c r="D282" s="174"/>
    </row>
    <row r="283" spans="1:4">
      <c r="A283" s="177">
        <v>5426</v>
      </c>
      <c r="B283" s="176">
        <v>622200</v>
      </c>
      <c r="C283" s="175" t="s">
        <v>644</v>
      </c>
      <c r="D283" s="174"/>
    </row>
    <row r="284" spans="1:4">
      <c r="A284" s="177">
        <v>5427</v>
      </c>
      <c r="B284" s="176">
        <v>622300</v>
      </c>
      <c r="C284" s="175" t="s">
        <v>645</v>
      </c>
      <c r="D284" s="174"/>
    </row>
    <row r="285" spans="1:4">
      <c r="A285" s="177">
        <v>5428</v>
      </c>
      <c r="B285" s="176">
        <v>622400</v>
      </c>
      <c r="C285" s="175" t="s">
        <v>646</v>
      </c>
      <c r="D285" s="174"/>
    </row>
    <row r="286" spans="1:4">
      <c r="A286" s="177">
        <v>5429</v>
      </c>
      <c r="B286" s="176">
        <v>622500</v>
      </c>
      <c r="C286" s="175" t="s">
        <v>647</v>
      </c>
      <c r="D286" s="174"/>
    </row>
    <row r="287" spans="1:4">
      <c r="A287" s="177">
        <v>5430</v>
      </c>
      <c r="B287" s="176">
        <v>622600</v>
      </c>
      <c r="C287" s="175" t="s">
        <v>352</v>
      </c>
      <c r="D287" s="174"/>
    </row>
    <row r="288" spans="1:4">
      <c r="A288" s="177">
        <v>5431</v>
      </c>
      <c r="B288" s="176">
        <v>622700</v>
      </c>
      <c r="C288" s="175" t="s">
        <v>351</v>
      </c>
      <c r="D288" s="174"/>
    </row>
    <row r="289" spans="1:4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_x000a_Ponovite unos." sqref="D194:D259 D57:D128 D260:D292 D29:D56 D129:D193">
      <formula1>0</formula1>
      <formula2>999999999</formula2>
    </dataValidation>
  </dataValidations>
  <pageMargins left="0.74803149606299213" right="0.74803149606299213" top="0.98425196850393704" bottom="1.3779527559055118" header="0.51181102362204722" footer="0.74803149606299213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5777" r:id="rId4" name="CommandButton1">
          <controlPr defaultSize="0" autoLine="0" r:id="rId5">
            <anchor moveWithCells="1">
              <from>
                <xdr:col>4</xdr:col>
                <xdr:colOff>1323975</xdr:colOff>
                <xdr:row>5</xdr:row>
                <xdr:rowOff>19050</xdr:rowOff>
              </from>
              <to>
                <xdr:col>6</xdr:col>
                <xdr:colOff>38100</xdr:colOff>
                <xdr:row>7</xdr:row>
                <xdr:rowOff>38100</xdr:rowOff>
              </to>
            </anchor>
          </controlPr>
        </control>
      </mc:Choice>
      <mc:Fallback>
        <control shapeId="75777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F14"/>
  <sheetViews>
    <sheetView showGridLine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72</v>
      </c>
      <c r="B1" s="104"/>
    </row>
    <row r="2" spans="1:6">
      <c r="A2" s="103" t="s">
        <v>400</v>
      </c>
      <c r="B2" s="104"/>
      <c r="F2" s="158"/>
    </row>
    <row r="3" spans="1:6">
      <c r="A3" s="103" t="s">
        <v>474</v>
      </c>
      <c r="B3" s="104"/>
      <c r="D3" s="106"/>
      <c r="F3" s="158" t="s">
        <v>1865</v>
      </c>
    </row>
    <row r="4" spans="1:6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30 БЕОГРАД</v>
      </c>
      <c r="B7" s="112"/>
    </row>
    <row r="8" spans="1:6">
      <c r="A8" s="111" t="str">
        <f>"ЗДРАВСТВЕНА УСТАНОВА:  " &amp; ZU</f>
        <v>ЗДРАВСТВЕНА УСТАНОВА:  00230047 КБЦ Б КОСА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spans="1:6">
      <c r="E10" s="561" t="s">
        <v>1864</v>
      </c>
    </row>
    <row r="11" spans="1:6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6" ht="30" customHeight="1">
      <c r="A13" s="160" t="s">
        <v>416</v>
      </c>
      <c r="B13" s="560" t="s">
        <v>1862</v>
      </c>
      <c r="C13" s="562"/>
      <c r="D13" s="565"/>
      <c r="E13" s="564"/>
    </row>
    <row r="14" spans="1:6" ht="30" customHeight="1">
      <c r="A14" s="160" t="s">
        <v>417</v>
      </c>
      <c r="B14" s="560" t="s">
        <v>1863</v>
      </c>
      <c r="C14" s="562"/>
      <c r="D14" s="563"/>
      <c r="E14" s="564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errorTitle="Nekorektan datum" error="Unesite ispravan datum bez tačke na kraju godine!" promptTitle="Datum povraćaja" sqref="C14">
      <formula1>43101</formula1>
    </dataValidation>
    <dataValidation type="date" operator="greaterThanOrEqual" allowBlank="1" showInputMessage="1" showErrorMessage="1" errorTitle="Nekorektan datum" error="Unesite ispravan datum bez tačke na kraju godine!" promptTitle="Datum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680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7680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16" customWidth="1"/>
    <col min="2" max="2" width="50.85546875" style="216" customWidth="1"/>
    <col min="3" max="3" width="5.85546875" style="216" customWidth="1"/>
    <col min="4" max="4" width="42" customWidth="1"/>
    <col min="5" max="5" width="24.28515625" style="217" customWidth="1"/>
    <col min="6" max="6" width="19.85546875" style="217" customWidth="1"/>
    <col min="7" max="7" width="22.7109375" style="217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10" ht="14.25" customHeight="1">
      <c r="A2" s="236" t="str">
        <f>MaticniBroj</f>
        <v>07039743</v>
      </c>
      <c r="B2" s="236" t="str">
        <f>NazivKorisnika</f>
        <v>Клиничко болнички центар "Бежанијска коса"</v>
      </c>
      <c r="C2" s="241"/>
      <c r="E2" s="242">
        <v>1</v>
      </c>
      <c r="G2" s="239" t="s">
        <v>996</v>
      </c>
      <c r="H2" s="239" t="s">
        <v>986</v>
      </c>
    </row>
    <row r="3" spans="1:10">
      <c r="D3" s="93"/>
      <c r="E3" s="221" t="s">
        <v>995</v>
      </c>
      <c r="F3" s="221" t="s">
        <v>986</v>
      </c>
    </row>
    <row r="4" spans="1:10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1:10">
      <c r="D5" s="229"/>
      <c r="F5" s="225"/>
      <c r="G5" s="224"/>
    </row>
    <row r="6" spans="1:10">
      <c r="C6" s="243" t="s">
        <v>418</v>
      </c>
      <c r="D6" s="219" t="s">
        <v>985</v>
      </c>
      <c r="E6" s="247" t="s">
        <v>1000</v>
      </c>
      <c r="F6" s="246">
        <f>OZPR!H31</f>
        <v>4766</v>
      </c>
      <c r="G6" s="224"/>
    </row>
    <row r="7" spans="1:10">
      <c r="D7" s="230"/>
      <c r="E7" s="218"/>
      <c r="F7" s="226"/>
      <c r="G7" s="224"/>
    </row>
    <row r="8" spans="1:10">
      <c r="C8" s="243" t="s">
        <v>419</v>
      </c>
      <c r="D8" s="231" t="s">
        <v>999</v>
      </c>
      <c r="E8" s="232"/>
      <c r="F8" s="234">
        <f>F4+F6</f>
        <v>4766</v>
      </c>
      <c r="G8" s="222"/>
    </row>
    <row r="9" spans="1:10">
      <c r="D9" s="229"/>
      <c r="F9" s="225"/>
      <c r="G9" s="224"/>
    </row>
    <row r="10" spans="1:10">
      <c r="C10" s="243" t="s">
        <v>420</v>
      </c>
      <c r="D10" s="219" t="s">
        <v>988</v>
      </c>
      <c r="E10" s="247" t="s">
        <v>1000</v>
      </c>
      <c r="F10" s="246">
        <f>Obrazac5!I138</f>
        <v>2185109</v>
      </c>
      <c r="G10" s="224"/>
    </row>
    <row r="11" spans="1:10">
      <c r="D11" s="230"/>
      <c r="E11" s="218"/>
      <c r="F11" s="226"/>
      <c r="G11" s="224"/>
    </row>
    <row r="12" spans="1:10">
      <c r="C12" s="243" t="s">
        <v>421</v>
      </c>
      <c r="D12" s="686" t="s">
        <v>998</v>
      </c>
      <c r="E12" s="687"/>
      <c r="F12" s="687"/>
      <c r="G12" s="238">
        <f>F8-F10</f>
        <v>-2180343</v>
      </c>
      <c r="H12" s="244">
        <f>G12</f>
        <v>-2180343</v>
      </c>
      <c r="I12" s="52"/>
      <c r="J12" s="245"/>
    </row>
    <row r="13" spans="1:10">
      <c r="D13" s="229"/>
      <c r="F13" s="225"/>
      <c r="G13" s="224"/>
    </row>
    <row r="14" spans="1:10">
      <c r="C14" s="243" t="s">
        <v>422</v>
      </c>
      <c r="D14" s="219" t="s">
        <v>1004</v>
      </c>
      <c r="E14" s="247" t="s">
        <v>1000</v>
      </c>
      <c r="F14" s="235"/>
      <c r="G14" s="223"/>
    </row>
    <row r="15" spans="1:10">
      <c r="C15" s="258"/>
      <c r="D15" s="259"/>
      <c r="E15" s="260"/>
      <c r="F15" s="266"/>
      <c r="G15" s="224"/>
    </row>
    <row r="16" spans="1:10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3:10">
      <c r="D17" s="229"/>
      <c r="F17" s="227"/>
      <c r="G17" s="224"/>
    </row>
    <row r="18" spans="3:10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10">
      <c r="C19" s="263"/>
      <c r="D19" s="264"/>
      <c r="E19" s="264"/>
      <c r="F19" s="265"/>
      <c r="G19" s="224"/>
    </row>
    <row r="20" spans="3:10">
      <c r="C20" s="243" t="s">
        <v>425</v>
      </c>
      <c r="D20" s="219" t="s">
        <v>989</v>
      </c>
      <c r="E20" s="247" t="s">
        <v>1000</v>
      </c>
      <c r="F20" s="249">
        <f>K9OOSO!E22</f>
        <v>0</v>
      </c>
      <c r="G20" s="223"/>
    </row>
    <row r="21" spans="3:10">
      <c r="D21" s="229"/>
      <c r="F21" s="261"/>
      <c r="G21" s="224"/>
    </row>
    <row r="22" spans="3:10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3:10">
      <c r="D23" s="229"/>
      <c r="F23" s="225"/>
      <c r="G23" s="224"/>
    </row>
    <row r="24" spans="3:10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3:10">
      <c r="D25" s="229"/>
      <c r="F25" s="225"/>
      <c r="G25" s="224"/>
    </row>
    <row r="26" spans="3:10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3:10">
      <c r="D27" s="229"/>
      <c r="F27" s="225"/>
      <c r="G27" s="224"/>
    </row>
    <row r="28" spans="3:10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3:10">
      <c r="D29" s="229"/>
      <c r="F29" s="225"/>
      <c r="G29" s="224"/>
    </row>
    <row r="30" spans="3:10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3:10">
      <c r="D31" s="229"/>
      <c r="F31" s="227"/>
      <c r="G31" s="224"/>
    </row>
    <row r="32" spans="3:10">
      <c r="F32" s="228"/>
      <c r="G32" s="224"/>
    </row>
  </sheetData>
  <sheetProtection password="CB01"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15"/>
  </cols>
  <sheetData>
    <row r="1" spans="1:1" ht="18">
      <c r="A1" s="566" t="s">
        <v>1748</v>
      </c>
    </row>
    <row r="2" spans="1:1">
      <c r="A2" s="567"/>
    </row>
    <row r="3" spans="1:1">
      <c r="A3" s="515" t="s">
        <v>1749</v>
      </c>
    </row>
    <row r="4" spans="1:1" ht="18">
      <c r="A4" s="566" t="s">
        <v>1750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abSelected="1" view="pageBreakPreview" zoomScaleNormal="120" zoomScaleSheetLayoutView="100" workbookViewId="0">
      <selection activeCell="G277" sqref="G277"/>
    </sheetView>
  </sheetViews>
  <sheetFormatPr defaultRowHeight="12.75"/>
  <cols>
    <col min="1" max="1" width="7.42578125" style="332" customWidth="1"/>
    <col min="2" max="2" width="6.85546875" style="333" customWidth="1"/>
    <col min="3" max="3" width="32.140625" style="343" customWidth="1"/>
    <col min="4" max="4" width="14.42578125" style="343" customWidth="1"/>
    <col min="5" max="5" width="14" style="343" customWidth="1"/>
    <col min="6" max="7" width="14.28515625" style="343" customWidth="1"/>
    <col min="8" max="8" width="3" style="278" customWidth="1"/>
    <col min="9" max="16384" width="9.140625" style="278"/>
  </cols>
  <sheetData>
    <row r="1" spans="1:9">
      <c r="A1" s="274"/>
      <c r="B1" s="275"/>
      <c r="C1" s="276"/>
      <c r="D1" s="276"/>
      <c r="E1" s="276"/>
      <c r="F1" s="276"/>
      <c r="G1" s="276"/>
      <c r="H1" s="277"/>
      <c r="I1" s="277"/>
    </row>
    <row r="2" spans="1:9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>
      <c r="A3" s="279"/>
      <c r="B3" s="275"/>
      <c r="C3" s="276"/>
      <c r="D3" s="276"/>
      <c r="E3" s="276"/>
      <c r="F3" s="276"/>
      <c r="G3" s="276"/>
      <c r="H3" s="277"/>
      <c r="I3" s="277"/>
    </row>
    <row r="4" spans="1:9">
      <c r="A4" s="279"/>
      <c r="B4" s="275"/>
      <c r="C4" s="276"/>
      <c r="D4" s="276"/>
      <c r="E4" s="276"/>
      <c r="F4" s="276"/>
      <c r="G4" s="276"/>
      <c r="H4" s="277"/>
      <c r="I4" s="277"/>
    </row>
    <row r="5" spans="1:9">
      <c r="A5" s="279"/>
      <c r="B5" s="275"/>
      <c r="C5" s="276"/>
      <c r="D5" s="276"/>
      <c r="E5" s="276"/>
      <c r="F5" s="276"/>
      <c r="G5" s="276"/>
      <c r="H5" s="277"/>
      <c r="I5" s="277"/>
    </row>
    <row r="6" spans="1:9">
      <c r="A6" s="279"/>
      <c r="B6" s="275"/>
      <c r="C6" s="276"/>
      <c r="D6" s="276"/>
      <c r="E6" s="276"/>
      <c r="F6" s="276"/>
      <c r="G6" s="276"/>
      <c r="H6" s="277"/>
      <c r="I6" s="277"/>
    </row>
    <row r="7" spans="1:9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9" ht="16.5" customHeight="1">
      <c r="A8" s="518" t="str">
        <f>NazKorisnika</f>
        <v>Клиничко болнички центар "Бежанијска коса"</v>
      </c>
      <c r="B8" s="282"/>
      <c r="C8" s="283"/>
      <c r="D8" s="283"/>
      <c r="E8" s="283"/>
      <c r="F8" s="283"/>
      <c r="G8" s="276"/>
    </row>
    <row r="9" spans="1:9" ht="15.75">
      <c r="A9" s="284" t="str">
        <f>"Седиште:   " &amp;biop</f>
        <v>Седиште:   Београд</v>
      </c>
      <c r="B9" s="275"/>
      <c r="C9" s="285"/>
      <c r="E9" s="516" t="str">
        <f xml:space="preserve"> "Матични број:   " &amp; MatBroj</f>
        <v>Матични број:   07039743</v>
      </c>
      <c r="F9" s="283"/>
      <c r="G9" s="276"/>
    </row>
    <row r="10" spans="1:9" ht="15.75">
      <c r="A10" s="284" t="str">
        <f>"ПИБ:   " &amp; bip</f>
        <v>ПИБ:   100200745</v>
      </c>
      <c r="B10" s="275"/>
      <c r="C10" s="285"/>
      <c r="E10" s="517" t="str">
        <f>"Број подрачуна:  " &amp; BrojPodr</f>
        <v>Број подрачуна:  840-633661-54</v>
      </c>
      <c r="F10" s="283"/>
      <c r="G10" s="276"/>
    </row>
    <row r="11" spans="1:9" ht="15.75">
      <c r="A11" s="286" t="s">
        <v>657</v>
      </c>
      <c r="B11" s="282"/>
      <c r="C11" s="283"/>
      <c r="D11" s="283"/>
      <c r="E11" s="283"/>
      <c r="F11" s="283"/>
      <c r="G11" s="276"/>
    </row>
    <row r="12" spans="1:9" ht="15.75">
      <c r="A12" s="287"/>
      <c r="B12" s="282"/>
      <c r="C12" s="283"/>
      <c r="D12" s="283"/>
      <c r="E12" s="283"/>
      <c r="F12" s="288"/>
      <c r="G12" s="276"/>
    </row>
    <row r="13" spans="1:9" ht="15.75">
      <c r="A13" s="289"/>
      <c r="B13" s="275"/>
      <c r="C13" s="276"/>
      <c r="D13" s="276"/>
      <c r="E13" s="276"/>
      <c r="F13" s="276"/>
      <c r="G13" s="276"/>
    </row>
    <row r="14" spans="1:9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9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9">
      <c r="A16" s="279"/>
      <c r="B16" s="275"/>
      <c r="C16" s="276"/>
      <c r="D16" s="276"/>
      <c r="E16" s="276"/>
      <c r="F16" s="276"/>
      <c r="G16" s="276"/>
    </row>
    <row r="17" spans="1:7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>
      <c r="A20" s="578"/>
      <c r="B20" s="579"/>
      <c r="C20" s="578"/>
      <c r="D20" s="581"/>
      <c r="E20" s="578"/>
      <c r="F20" s="578"/>
      <c r="G20" s="581"/>
    </row>
    <row r="21" spans="1:7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742334</v>
      </c>
      <c r="E23" s="301">
        <f>E24+E42</f>
        <v>4885838</v>
      </c>
      <c r="F23" s="301">
        <f>F24+F42</f>
        <v>4036607</v>
      </c>
      <c r="G23" s="301">
        <f t="shared" ref="G23:G86" si="0">E23-F23</f>
        <v>849231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608608</v>
      </c>
      <c r="E24" s="301">
        <f>E25+E29+E31+E33+E37+E40</f>
        <v>2199526</v>
      </c>
      <c r="F24" s="301">
        <f>F25+F29+F31+F33+F37+F40</f>
        <v>1520111</v>
      </c>
      <c r="G24" s="301">
        <f t="shared" si="0"/>
        <v>679415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454504</v>
      </c>
      <c r="E25" s="301">
        <f>SUM(E26:E28)</f>
        <v>2153683</v>
      </c>
      <c r="F25" s="301">
        <f>SUM(F26:F28)</f>
        <v>1518791</v>
      </c>
      <c r="G25" s="301">
        <f t="shared" si="0"/>
        <v>634892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296274</v>
      </c>
      <c r="E26" s="306">
        <v>784417</v>
      </c>
      <c r="F26" s="306">
        <v>455401</v>
      </c>
      <c r="G26" s="301">
        <f t="shared" si="0"/>
        <v>329016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158230</v>
      </c>
      <c r="E27" s="306">
        <v>1369266</v>
      </c>
      <c r="F27" s="306">
        <v>1063390</v>
      </c>
      <c r="G27" s="301">
        <f t="shared" si="0"/>
        <v>305876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8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12979</v>
      </c>
      <c r="E33" s="301">
        <f>SUM(E34:E36)</f>
        <v>12979</v>
      </c>
      <c r="F33" s="301">
        <f>SUM(F34:F36)</f>
        <v>0</v>
      </c>
      <c r="G33" s="301">
        <f t="shared" si="0"/>
        <v>12979</v>
      </c>
    </row>
    <row r="34" spans="1:8" ht="17.25" customHeight="1">
      <c r="A34" s="303">
        <v>1012</v>
      </c>
      <c r="B34" s="304" t="s">
        <v>1043</v>
      </c>
      <c r="C34" s="305" t="s">
        <v>368</v>
      </c>
      <c r="D34" s="306">
        <v>12979</v>
      </c>
      <c r="E34" s="306">
        <v>12979</v>
      </c>
      <c r="F34" s="306"/>
      <c r="G34" s="301">
        <f t="shared" si="0"/>
        <v>12979</v>
      </c>
    </row>
    <row r="35" spans="1:8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8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8" s="302" customFormat="1" ht="24">
      <c r="A37" s="293">
        <v>1015</v>
      </c>
      <c r="B37" s="294" t="s">
        <v>1048</v>
      </c>
      <c r="C37" s="300" t="s">
        <v>1049</v>
      </c>
      <c r="D37" s="301">
        <f>D38+D39</f>
        <v>139452</v>
      </c>
      <c r="E37" s="301">
        <f>E38+E39</f>
        <v>29481</v>
      </c>
      <c r="F37" s="301">
        <f>F38+F39</f>
        <v>0</v>
      </c>
      <c r="G37" s="301">
        <f t="shared" si="0"/>
        <v>29481</v>
      </c>
    </row>
    <row r="38" spans="1:8" ht="17.25" customHeight="1">
      <c r="A38" s="303">
        <v>1016</v>
      </c>
      <c r="B38" s="304" t="s">
        <v>1050</v>
      </c>
      <c r="C38" s="305" t="s">
        <v>1051</v>
      </c>
      <c r="D38" s="306">
        <v>29481</v>
      </c>
      <c r="E38" s="306">
        <v>29481</v>
      </c>
      <c r="F38" s="306"/>
      <c r="G38" s="301">
        <f t="shared" si="0"/>
        <v>29481</v>
      </c>
    </row>
    <row r="39" spans="1:8" ht="17.25" customHeight="1">
      <c r="A39" s="303">
        <v>1017</v>
      </c>
      <c r="B39" s="304" t="s">
        <v>1052</v>
      </c>
      <c r="C39" s="305" t="s">
        <v>1053</v>
      </c>
      <c r="D39" s="306">
        <v>109971</v>
      </c>
      <c r="E39" s="306"/>
      <c r="F39" s="306"/>
      <c r="G39" s="307">
        <f t="shared" si="0"/>
        <v>0</v>
      </c>
    </row>
    <row r="40" spans="1:8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1673</v>
      </c>
      <c r="E40" s="301">
        <f>E41</f>
        <v>3383</v>
      </c>
      <c r="F40" s="301">
        <f>F41</f>
        <v>1320</v>
      </c>
      <c r="G40" s="301">
        <f t="shared" si="0"/>
        <v>2063</v>
      </c>
    </row>
    <row r="41" spans="1:8" ht="17.25" customHeight="1">
      <c r="A41" s="303">
        <v>1019</v>
      </c>
      <c r="B41" s="304" t="s">
        <v>1056</v>
      </c>
      <c r="C41" s="305" t="s">
        <v>462</v>
      </c>
      <c r="D41" s="306">
        <v>1673</v>
      </c>
      <c r="E41" s="306">
        <v>3383</v>
      </c>
      <c r="F41" s="306">
        <v>1320</v>
      </c>
      <c r="G41" s="301">
        <f t="shared" si="0"/>
        <v>2063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133726</v>
      </c>
      <c r="E42" s="301">
        <f>E43+E51</f>
        <v>2686312</v>
      </c>
      <c r="F42" s="301">
        <f>F43+F51</f>
        <v>2516496</v>
      </c>
      <c r="G42" s="301">
        <f t="shared" si="0"/>
        <v>169816</v>
      </c>
      <c r="H42" s="308"/>
    </row>
    <row r="43" spans="1:8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8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8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8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8">
      <c r="A47" s="578"/>
      <c r="B47" s="579"/>
      <c r="C47" s="578"/>
      <c r="D47" s="581"/>
      <c r="E47" s="578"/>
      <c r="F47" s="578"/>
      <c r="G47" s="581"/>
    </row>
    <row r="48" spans="1:8" s="309" customFormat="1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133726</v>
      </c>
      <c r="E51" s="301">
        <f>E52+E53</f>
        <v>2686312</v>
      </c>
      <c r="F51" s="301">
        <f>F52+F53</f>
        <v>2516496</v>
      </c>
      <c r="G51" s="301">
        <f t="shared" si="0"/>
        <v>169816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3216</v>
      </c>
      <c r="E52" s="306">
        <v>88163</v>
      </c>
      <c r="F52" s="306">
        <v>85337</v>
      </c>
      <c r="G52" s="301">
        <f t="shared" si="0"/>
        <v>2826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130510</v>
      </c>
      <c r="E53" s="306">
        <v>2598149</v>
      </c>
      <c r="F53" s="306">
        <v>2431159</v>
      </c>
      <c r="G53" s="301">
        <f t="shared" si="0"/>
        <v>166990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592025</v>
      </c>
      <c r="E54" s="301">
        <f>E55+E75+E97</f>
        <v>539430</v>
      </c>
      <c r="F54" s="301">
        <f>F55+F75+F97</f>
        <v>0</v>
      </c>
      <c r="G54" s="301">
        <f t="shared" si="0"/>
        <v>539430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265552</v>
      </c>
      <c r="E75" s="301">
        <f>E76+E86+E92</f>
        <v>283329</v>
      </c>
      <c r="F75" s="301">
        <f>F76+F86+F92</f>
        <v>0</v>
      </c>
      <c r="G75" s="301">
        <f t="shared" si="0"/>
        <v>283329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144904</v>
      </c>
      <c r="E76" s="301">
        <f>E77+E78+E79+E80+E81+E82+E83+E84+E85</f>
        <v>132916</v>
      </c>
      <c r="F76" s="301">
        <f>F77+F78+F79+F80+F81+F82+F83+F84+F85</f>
        <v>0</v>
      </c>
      <c r="G76" s="301">
        <f t="shared" si="0"/>
        <v>132916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144897</v>
      </c>
      <c r="E77" s="306">
        <v>132916</v>
      </c>
      <c r="F77" s="306"/>
      <c r="G77" s="301">
        <f t="shared" si="0"/>
        <v>132916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>
        <v>7</v>
      </c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120099</v>
      </c>
      <c r="E86" s="301">
        <f>E91</f>
        <v>150054</v>
      </c>
      <c r="F86" s="301">
        <f>F91</f>
        <v>0</v>
      </c>
      <c r="G86" s="301">
        <f t="shared" si="0"/>
        <v>150054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>
      <c r="A89" s="578"/>
      <c r="B89" s="579"/>
      <c r="C89" s="578"/>
      <c r="D89" s="581"/>
      <c r="E89" s="578"/>
      <c r="F89" s="578"/>
      <c r="G89" s="581"/>
    </row>
    <row r="90" spans="1:7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120099</v>
      </c>
      <c r="E91" s="306">
        <v>150054</v>
      </c>
      <c r="F91" s="306"/>
      <c r="G91" s="301">
        <f t="shared" ref="G91:G103" si="1">E91-F91</f>
        <v>150054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549</v>
      </c>
      <c r="E92" s="301">
        <f>SUM(E93:E96)</f>
        <v>359</v>
      </c>
      <c r="F92" s="301">
        <f>SUM(F93:F96)</f>
        <v>0</v>
      </c>
      <c r="G92" s="301">
        <f t="shared" si="1"/>
        <v>359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549</v>
      </c>
      <c r="E94" s="306">
        <v>359</v>
      </c>
      <c r="F94" s="306"/>
      <c r="G94" s="301">
        <f t="shared" si="1"/>
        <v>359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326473</v>
      </c>
      <c r="E97" s="301">
        <f>E98</f>
        <v>256101</v>
      </c>
      <c r="F97" s="301">
        <f>F98</f>
        <v>0</v>
      </c>
      <c r="G97" s="301">
        <f t="shared" si="1"/>
        <v>256101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326473</v>
      </c>
      <c r="E98" s="301">
        <f>SUM(E99:E101)</f>
        <v>256101</v>
      </c>
      <c r="F98" s="301">
        <f>SUM(F99:F101)</f>
        <v>0</v>
      </c>
      <c r="G98" s="301">
        <f t="shared" si="1"/>
        <v>256101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>
        <v>109971</v>
      </c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199420</v>
      </c>
      <c r="E100" s="306">
        <v>244163</v>
      </c>
      <c r="F100" s="306"/>
      <c r="G100" s="301">
        <f t="shared" si="1"/>
        <v>244163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17082</v>
      </c>
      <c r="E101" s="306">
        <v>11938</v>
      </c>
      <c r="F101" s="306"/>
      <c r="G101" s="301">
        <f t="shared" si="1"/>
        <v>11938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1334359</v>
      </c>
      <c r="E102" s="301">
        <f>E23+E54</f>
        <v>5425268</v>
      </c>
      <c r="F102" s="301">
        <f>F23+F54</f>
        <v>4036607</v>
      </c>
      <c r="G102" s="301">
        <f t="shared" si="1"/>
        <v>1388661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207176</v>
      </c>
      <c r="E103" s="306">
        <v>209207</v>
      </c>
      <c r="F103" s="306"/>
      <c r="G103" s="301">
        <f t="shared" si="1"/>
        <v>209207</v>
      </c>
    </row>
    <row r="104" spans="1:7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442980</v>
      </c>
      <c r="G108" s="301">
        <f>G109+G133+G155+G213+G241+G255</f>
        <v>403238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8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8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8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8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8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8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8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8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8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8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8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8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8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8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8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/>
      <c r="G157" s="306"/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/>
      <c r="G158" s="306"/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/>
      <c r="G159" s="306"/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/>
      <c r="G160" s="306"/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/>
      <c r="G175" s="306"/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/>
      <c r="G176" s="306"/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/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/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2724</v>
      </c>
      <c r="G213" s="301">
        <f>G214+G222+G227+G232+G235</f>
        <v>2601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2724</v>
      </c>
      <c r="G235" s="301">
        <f>SUM(G236:G240)</f>
        <v>2601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>
        <v>2724</v>
      </c>
      <c r="G237" s="306">
        <v>2601</v>
      </c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210624</v>
      </c>
      <c r="G241" s="321">
        <f>G242+G246+G249+G251</f>
        <v>252713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11204</v>
      </c>
      <c r="G242" s="321">
        <f>SUM(G243:G245)</f>
        <v>16107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11204</v>
      </c>
      <c r="G243" s="322">
        <v>16107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199420</v>
      </c>
      <c r="G246" s="301">
        <f>G247+G248</f>
        <v>236606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199420</v>
      </c>
      <c r="G247" s="306">
        <v>236606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229632</v>
      </c>
      <c r="G255" s="301">
        <f>G256</f>
        <v>147924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229632</v>
      </c>
      <c r="G256" s="301">
        <f>SUM(G257:G260)</f>
        <v>147924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110520</v>
      </c>
      <c r="G258" s="306">
        <v>356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119112</v>
      </c>
      <c r="G259" s="306">
        <v>147568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891379</v>
      </c>
      <c r="G261" s="301">
        <f>G262+G275-G276+G277-G278+G280-G281</f>
        <v>985423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762795</v>
      </c>
      <c r="G262" s="301">
        <f>G263</f>
        <v>863283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762795</v>
      </c>
      <c r="G263" s="301">
        <f>G267+G268-G269+G270+G271-G272+G273+G274</f>
        <v>863283</v>
      </c>
    </row>
    <row r="264" spans="1:7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608608</v>
      </c>
      <c r="G267" s="306">
        <v>679415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133725</v>
      </c>
      <c r="G268" s="306">
        <v>169816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3336</v>
      </c>
      <c r="G271" s="306"/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>
        <v>6410</v>
      </c>
    </row>
    <row r="273" spans="1:8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17126</v>
      </c>
      <c r="G273" s="306">
        <v>20462</v>
      </c>
    </row>
    <row r="274" spans="1:8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8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12227</v>
      </c>
      <c r="G275" s="328"/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8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>
        <v>116357</v>
      </c>
      <c r="G277" s="328">
        <v>122140</v>
      </c>
    </row>
    <row r="278" spans="1:8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8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8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8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8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8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8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8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8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1334359</v>
      </c>
      <c r="G286" s="331">
        <f>G108+G261</f>
        <v>1388661</v>
      </c>
    </row>
    <row r="287" spans="1:8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207176</v>
      </c>
      <c r="G287" s="328">
        <v>209207</v>
      </c>
    </row>
    <row r="288" spans="1:8">
      <c r="C288" s="334"/>
      <c r="D288" s="334"/>
      <c r="E288" s="334"/>
      <c r="F288" s="334"/>
      <c r="G288" s="334"/>
    </row>
    <row r="289" spans="1:8">
      <c r="A289" s="279"/>
      <c r="B289" s="275"/>
      <c r="C289" s="283"/>
      <c r="D289" s="283"/>
      <c r="E289" s="283"/>
      <c r="F289" s="283"/>
      <c r="G289" s="283"/>
      <c r="H289" s="277"/>
    </row>
    <row r="290" spans="1:8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>
      <c r="A292" s="279"/>
      <c r="B292" s="342"/>
      <c r="C292" s="283"/>
      <c r="D292" s="283"/>
      <c r="E292" s="283"/>
      <c r="F292" s="283"/>
      <c r="G292" s="283"/>
      <c r="H292" s="277"/>
    </row>
    <row r="293" spans="1:8">
      <c r="A293" s="279"/>
      <c r="B293" s="275"/>
      <c r="C293" s="283"/>
      <c r="D293" s="283"/>
      <c r="E293" s="283"/>
      <c r="F293" s="283"/>
      <c r="G293" s="283"/>
      <c r="H293" s="277"/>
    </row>
    <row r="294" spans="1:8">
      <c r="A294" s="279"/>
      <c r="B294" s="275"/>
      <c r="C294" s="283"/>
      <c r="D294" s="283"/>
      <c r="E294" s="283"/>
      <c r="F294" s="283"/>
      <c r="G294" s="283"/>
      <c r="H294" s="277"/>
    </row>
    <row r="295" spans="1:8">
      <c r="A295" s="279"/>
      <c r="B295" s="275"/>
      <c r="C295" s="276"/>
      <c r="D295" s="276"/>
      <c r="E295" s="276"/>
      <c r="F295" s="276"/>
      <c r="G295" s="276"/>
      <c r="H295" s="277"/>
    </row>
    <row r="296" spans="1:8">
      <c r="A296" s="279"/>
      <c r="B296" s="275"/>
      <c r="C296" s="276"/>
      <c r="D296" s="276"/>
      <c r="E296" s="276"/>
      <c r="F296" s="276"/>
      <c r="G296" s="276"/>
      <c r="H296" s="277"/>
    </row>
    <row r="297" spans="1:8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topLeftCell="A375" zoomScale="120" zoomScaleNormal="120" zoomScaleSheetLayoutView="130" workbookViewId="0">
      <selection activeCell="E373" sqref="E373"/>
    </sheetView>
  </sheetViews>
  <sheetFormatPr defaultRowHeight="12.75"/>
  <cols>
    <col min="1" max="1" width="6.28515625" style="332" customWidth="1"/>
    <col min="2" max="2" width="6" style="343" customWidth="1"/>
    <col min="3" max="3" width="50.7109375" style="343" customWidth="1"/>
    <col min="4" max="5" width="18" style="343" customWidth="1"/>
    <col min="6" max="6" width="16.7109375" style="278" customWidth="1"/>
    <col min="7" max="16384" width="9.140625" style="278"/>
  </cols>
  <sheetData>
    <row r="1" spans="1:7">
      <c r="A1" s="344"/>
      <c r="B1" s="276"/>
      <c r="C1" s="276"/>
      <c r="D1" s="276"/>
      <c r="E1" s="276"/>
    </row>
    <row r="2" spans="1:7">
      <c r="A2" s="344"/>
      <c r="B2" s="276"/>
      <c r="C2" s="276"/>
      <c r="D2" s="276"/>
      <c r="E2" s="276"/>
    </row>
    <row r="3" spans="1:7">
      <c r="A3" s="344"/>
      <c r="B3" s="276"/>
      <c r="C3" s="276"/>
      <c r="D3" s="276"/>
      <c r="E3" s="280" t="s">
        <v>1291</v>
      </c>
    </row>
    <row r="4" spans="1:7">
      <c r="A4" s="344"/>
      <c r="B4" s="276"/>
      <c r="C4" s="276"/>
      <c r="D4" s="276"/>
      <c r="E4" s="276"/>
    </row>
    <row r="5" spans="1:7">
      <c r="A5" s="344"/>
      <c r="B5" s="276"/>
      <c r="C5" s="276"/>
      <c r="D5" s="276"/>
      <c r="E5" s="276"/>
    </row>
    <row r="6" spans="1:7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Клиничко болнички центар "Бежанијска коса"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 &amp;biop</f>
        <v>Седиште:   Београд</v>
      </c>
      <c r="B9" s="275"/>
      <c r="C9" s="285"/>
      <c r="D9" s="516" t="str">
        <f xml:space="preserve"> "Матични број:   " &amp; MatBroj</f>
        <v>Матични број:   07039743</v>
      </c>
      <c r="E9" s="285"/>
      <c r="F9" s="345"/>
      <c r="G9" s="277"/>
    </row>
    <row r="10" spans="1:7" ht="15.75">
      <c r="A10" s="284" t="str">
        <f>"ПИБ:   " &amp; bip</f>
        <v>ПИБ:   100200745</v>
      </c>
      <c r="B10" s="275"/>
      <c r="C10" s="285"/>
      <c r="D10" s="517" t="str">
        <f>"Број подрачуна:  " &amp; BrojPodr</f>
        <v>Број подрачуна:  840-633661-54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7" ht="15.75">
      <c r="A13" s="346"/>
      <c r="B13" s="276"/>
      <c r="C13" s="276"/>
      <c r="D13" s="347"/>
      <c r="E13" s="276"/>
    </row>
    <row r="14" spans="1:7" ht="18.75">
      <c r="A14" s="576" t="s">
        <v>1292</v>
      </c>
      <c r="B14" s="576"/>
      <c r="C14" s="576"/>
      <c r="D14" s="576"/>
      <c r="E14" s="576"/>
    </row>
    <row r="15" spans="1:7">
      <c r="A15" s="605" t="s">
        <v>1816</v>
      </c>
      <c r="B15" s="605"/>
      <c r="C15" s="605"/>
      <c r="D15" s="605"/>
      <c r="E15" s="605"/>
    </row>
    <row r="16" spans="1:7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6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6" s="302" customFormat="1" ht="24">
      <c r="A21" s="293">
        <v>2001</v>
      </c>
      <c r="B21" s="293"/>
      <c r="C21" s="316" t="s">
        <v>1293</v>
      </c>
      <c r="D21" s="350">
        <f>D22+D126</f>
        <v>2122982</v>
      </c>
      <c r="E21" s="350">
        <f>E22+E126</f>
        <v>2378528</v>
      </c>
    </row>
    <row r="22" spans="1:6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2122664</v>
      </c>
      <c r="E22" s="350">
        <f>E23+E67+E77+E89+E114+E119+E123</f>
        <v>2377908</v>
      </c>
    </row>
    <row r="23" spans="1:6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6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6">
      <c r="A25" s="303">
        <v>2005</v>
      </c>
      <c r="B25" s="303">
        <v>711100</v>
      </c>
      <c r="C25" s="318" t="s">
        <v>1297</v>
      </c>
      <c r="D25" s="351"/>
      <c r="E25" s="351"/>
    </row>
    <row r="26" spans="1:6" ht="24">
      <c r="A26" s="303">
        <v>2006</v>
      </c>
      <c r="B26" s="303">
        <v>711200</v>
      </c>
      <c r="C26" s="318" t="s">
        <v>443</v>
      </c>
      <c r="D26" s="351"/>
      <c r="E26" s="351"/>
    </row>
    <row r="27" spans="1:6" ht="24">
      <c r="A27" s="303">
        <v>2007</v>
      </c>
      <c r="B27" s="303">
        <v>711300</v>
      </c>
      <c r="C27" s="318" t="s">
        <v>650</v>
      </c>
      <c r="D27" s="351"/>
      <c r="E27" s="351"/>
    </row>
    <row r="28" spans="1:6" s="302" customFormat="1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6">
      <c r="A29" s="303">
        <v>2009</v>
      </c>
      <c r="B29" s="303">
        <v>712100</v>
      </c>
      <c r="C29" s="318" t="s">
        <v>39</v>
      </c>
      <c r="D29" s="351"/>
      <c r="E29" s="351"/>
    </row>
    <row r="30" spans="1:6" s="302" customFormat="1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6">
      <c r="A31" s="303">
        <v>2011</v>
      </c>
      <c r="B31" s="303">
        <v>713100</v>
      </c>
      <c r="C31" s="318" t="s">
        <v>659</v>
      </c>
      <c r="D31" s="351"/>
      <c r="E31" s="351"/>
    </row>
    <row r="32" spans="1:6">
      <c r="A32" s="303">
        <v>2012</v>
      </c>
      <c r="B32" s="303">
        <v>713200</v>
      </c>
      <c r="C32" s="318" t="s">
        <v>660</v>
      </c>
      <c r="D32" s="351"/>
      <c r="E32" s="351"/>
    </row>
    <row r="33" spans="1:5">
      <c r="A33" s="303">
        <v>2013</v>
      </c>
      <c r="B33" s="303">
        <v>713300</v>
      </c>
      <c r="C33" s="318" t="s">
        <v>661</v>
      </c>
      <c r="D33" s="351"/>
      <c r="E33" s="351"/>
    </row>
    <row r="34" spans="1:5">
      <c r="A34" s="303">
        <v>2014</v>
      </c>
      <c r="B34" s="303">
        <v>713400</v>
      </c>
      <c r="C34" s="318" t="s">
        <v>662</v>
      </c>
      <c r="D34" s="351"/>
      <c r="E34" s="351"/>
    </row>
    <row r="35" spans="1:5">
      <c r="A35" s="303">
        <v>2015</v>
      </c>
      <c r="B35" s="303">
        <v>713500</v>
      </c>
      <c r="C35" s="318" t="s">
        <v>444</v>
      </c>
      <c r="D35" s="351"/>
      <c r="E35" s="351"/>
    </row>
    <row r="36" spans="1: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>
      <c r="A38" s="303">
        <v>2018</v>
      </c>
      <c r="B38" s="303">
        <v>714100</v>
      </c>
      <c r="C38" s="318" t="s">
        <v>498</v>
      </c>
      <c r="D38" s="351"/>
      <c r="E38" s="351"/>
    </row>
    <row r="39" spans="1:5">
      <c r="A39" s="303">
        <v>2019</v>
      </c>
      <c r="B39" s="303">
        <v>714300</v>
      </c>
      <c r="C39" s="318" t="s">
        <v>499</v>
      </c>
      <c r="D39" s="351"/>
      <c r="E39" s="351"/>
    </row>
    <row r="40" spans="1: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>
      <c r="A44" s="303">
        <v>2024</v>
      </c>
      <c r="B44" s="303">
        <v>715100</v>
      </c>
      <c r="C44" s="318" t="s">
        <v>502</v>
      </c>
      <c r="D44" s="351"/>
      <c r="E44" s="351"/>
    </row>
    <row r="45" spans="1:5">
      <c r="A45" s="303">
        <v>2025</v>
      </c>
      <c r="B45" s="303">
        <v>715200</v>
      </c>
      <c r="C45" s="318" t="s">
        <v>503</v>
      </c>
      <c r="D45" s="351"/>
      <c r="E45" s="351"/>
    </row>
    <row r="46" spans="1: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>
      <c r="A48" s="303">
        <v>2028</v>
      </c>
      <c r="B48" s="303">
        <v>715500</v>
      </c>
      <c r="C48" s="318" t="s">
        <v>506</v>
      </c>
      <c r="D48" s="351"/>
      <c r="E48" s="351"/>
    </row>
    <row r="49" spans="1: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>
      <c r="A54" s="303">
        <v>2034</v>
      </c>
      <c r="B54" s="303">
        <v>717100</v>
      </c>
      <c r="C54" s="318" t="s">
        <v>374</v>
      </c>
      <c r="D54" s="351"/>
      <c r="E54" s="351"/>
    </row>
    <row r="55" spans="1:5">
      <c r="A55" s="303">
        <v>2035</v>
      </c>
      <c r="B55" s="303">
        <v>717200</v>
      </c>
      <c r="C55" s="318" t="s">
        <v>375</v>
      </c>
      <c r="D55" s="351"/>
      <c r="E55" s="351"/>
    </row>
    <row r="56" spans="1:5">
      <c r="A56" s="303">
        <v>2036</v>
      </c>
      <c r="B56" s="303">
        <v>717300</v>
      </c>
      <c r="C56" s="318" t="s">
        <v>110</v>
      </c>
      <c r="D56" s="351"/>
      <c r="E56" s="351"/>
    </row>
    <row r="57" spans="1:5">
      <c r="A57" s="303">
        <v>2037</v>
      </c>
      <c r="B57" s="303">
        <v>717400</v>
      </c>
      <c r="C57" s="318" t="s">
        <v>111</v>
      </c>
      <c r="D57" s="351"/>
      <c r="E57" s="351"/>
    </row>
    <row r="58" spans="1:5">
      <c r="A58" s="303">
        <v>2038</v>
      </c>
      <c r="B58" s="303">
        <v>717500</v>
      </c>
      <c r="C58" s="318" t="s">
        <v>112</v>
      </c>
      <c r="D58" s="351"/>
      <c r="E58" s="351"/>
    </row>
    <row r="59" spans="1: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>
      <c r="A64" s="303">
        <v>2044</v>
      </c>
      <c r="B64" s="303">
        <v>719400</v>
      </c>
      <c r="C64" s="318" t="s">
        <v>509</v>
      </c>
      <c r="D64" s="351"/>
      <c r="E64" s="351"/>
    </row>
    <row r="65" spans="1:5">
      <c r="A65" s="303">
        <v>2045</v>
      </c>
      <c r="B65" s="303">
        <v>719500</v>
      </c>
      <c r="C65" s="318" t="s">
        <v>510</v>
      </c>
      <c r="D65" s="351"/>
      <c r="E65" s="351"/>
    </row>
    <row r="66" spans="1: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>
      <c r="A69" s="303">
        <v>2049</v>
      </c>
      <c r="B69" s="303">
        <v>721100</v>
      </c>
      <c r="C69" s="318" t="s">
        <v>197</v>
      </c>
      <c r="D69" s="351"/>
      <c r="E69" s="351"/>
    </row>
    <row r="70" spans="1: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>
      <c r="A74" s="303">
        <v>2054</v>
      </c>
      <c r="B74" s="303">
        <v>722100</v>
      </c>
      <c r="C74" s="318" t="s">
        <v>687</v>
      </c>
      <c r="D74" s="351"/>
      <c r="E74" s="351"/>
    </row>
    <row r="75" spans="1:5">
      <c r="A75" s="303">
        <v>2055</v>
      </c>
      <c r="B75" s="303">
        <v>722200</v>
      </c>
      <c r="C75" s="318" t="s">
        <v>1309</v>
      </c>
      <c r="D75" s="351"/>
      <c r="E75" s="351"/>
    </row>
    <row r="76" spans="1: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>
      <c r="A79" s="303">
        <v>2059</v>
      </c>
      <c r="B79" s="303">
        <v>731100</v>
      </c>
      <c r="C79" s="318" t="s">
        <v>2</v>
      </c>
      <c r="D79" s="351"/>
      <c r="E79" s="351"/>
    </row>
    <row r="80" spans="1: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>
      <c r="A82" s="303">
        <v>2062</v>
      </c>
      <c r="B82" s="303">
        <v>732100</v>
      </c>
      <c r="C82" s="318" t="s">
        <v>4</v>
      </c>
      <c r="D82" s="351"/>
      <c r="E82" s="351"/>
    </row>
    <row r="83" spans="1:5">
      <c r="A83" s="325">
        <v>2063</v>
      </c>
      <c r="B83" s="325">
        <v>732200</v>
      </c>
      <c r="C83" s="352" t="s">
        <v>428</v>
      </c>
      <c r="D83" s="353"/>
      <c r="E83" s="353"/>
    </row>
    <row r="84" spans="1:5">
      <c r="A84" s="325">
        <v>2064</v>
      </c>
      <c r="B84" s="325">
        <v>732300</v>
      </c>
      <c r="C84" s="352" t="s">
        <v>748</v>
      </c>
      <c r="D84" s="353"/>
      <c r="E84" s="353"/>
    </row>
    <row r="85" spans="1: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>
      <c r="A87" s="325">
        <v>2067</v>
      </c>
      <c r="B87" s="303">
        <v>733100</v>
      </c>
      <c r="C87" s="318" t="s">
        <v>429</v>
      </c>
      <c r="D87" s="351"/>
      <c r="E87" s="351"/>
    </row>
    <row r="88" spans="1: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>
      <c r="A89" s="323">
        <v>2069</v>
      </c>
      <c r="B89" s="293">
        <v>740000</v>
      </c>
      <c r="C89" s="316" t="s">
        <v>1314</v>
      </c>
      <c r="D89" s="350">
        <f>D90+D97+D102+D109+D112</f>
        <v>127676</v>
      </c>
      <c r="E89" s="350">
        <f>E90+E97+E102+E109+E112</f>
        <v>107276</v>
      </c>
    </row>
    <row r="90" spans="1:5" s="302" customFormat="1">
      <c r="A90" s="323">
        <v>2070</v>
      </c>
      <c r="B90" s="293">
        <v>741000</v>
      </c>
      <c r="C90" s="316" t="s">
        <v>1315</v>
      </c>
      <c r="D90" s="350">
        <f>SUM(D91:D96)</f>
        <v>2723</v>
      </c>
      <c r="E90" s="350">
        <f>SUM(E91:E96)</f>
        <v>2472</v>
      </c>
    </row>
    <row r="91" spans="1:5">
      <c r="A91" s="325">
        <v>2071</v>
      </c>
      <c r="B91" s="303">
        <v>741100</v>
      </c>
      <c r="C91" s="318" t="s">
        <v>431</v>
      </c>
      <c r="D91" s="351"/>
      <c r="E91" s="351"/>
    </row>
    <row r="92" spans="1:5">
      <c r="A92" s="303">
        <v>2072</v>
      </c>
      <c r="B92" s="303">
        <v>741200</v>
      </c>
      <c r="C92" s="318" t="s">
        <v>432</v>
      </c>
      <c r="D92" s="351"/>
      <c r="E92" s="351"/>
    </row>
    <row r="93" spans="1:5">
      <c r="A93" s="325">
        <v>2073</v>
      </c>
      <c r="B93" s="303">
        <v>741300</v>
      </c>
      <c r="C93" s="318" t="s">
        <v>433</v>
      </c>
      <c r="D93" s="351"/>
      <c r="E93" s="351"/>
    </row>
    <row r="94" spans="1:5">
      <c r="A94" s="303">
        <v>2074</v>
      </c>
      <c r="B94" s="303">
        <v>741400</v>
      </c>
      <c r="C94" s="318" t="s">
        <v>434</v>
      </c>
      <c r="D94" s="351">
        <v>2723</v>
      </c>
      <c r="E94" s="351">
        <v>2472</v>
      </c>
    </row>
    <row r="95" spans="1:5">
      <c r="A95" s="325">
        <v>2075</v>
      </c>
      <c r="B95" s="303">
        <v>741500</v>
      </c>
      <c r="C95" s="318" t="s">
        <v>435</v>
      </c>
      <c r="D95" s="351"/>
      <c r="E95" s="351"/>
    </row>
    <row r="96" spans="1: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124293</v>
      </c>
      <c r="E97" s="350">
        <f>SUM(E98:E101)</f>
        <v>103284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124293</v>
      </c>
      <c r="E98" s="351">
        <v>103284</v>
      </c>
    </row>
    <row r="99" spans="1: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660</v>
      </c>
      <c r="E109" s="350">
        <f>E110+E111</f>
        <v>1520</v>
      </c>
    </row>
    <row r="110" spans="1:5">
      <c r="A110" s="303">
        <v>2090</v>
      </c>
      <c r="B110" s="303">
        <v>744100</v>
      </c>
      <c r="C110" s="318" t="s">
        <v>5</v>
      </c>
      <c r="D110" s="351">
        <v>660</v>
      </c>
      <c r="E110" s="351">
        <v>1520</v>
      </c>
    </row>
    <row r="111" spans="1: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1853054</v>
      </c>
      <c r="E119" s="350">
        <f>E120</f>
        <v>2185109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1853054</v>
      </c>
      <c r="E120" s="350">
        <f>E121+E122</f>
        <v>2185109</v>
      </c>
    </row>
    <row r="121" spans="1:5">
      <c r="A121" s="325">
        <v>2101</v>
      </c>
      <c r="B121" s="303">
        <v>781100</v>
      </c>
      <c r="C121" s="318" t="s">
        <v>456</v>
      </c>
      <c r="D121" s="351">
        <v>1853054</v>
      </c>
      <c r="E121" s="351">
        <v>2185109</v>
      </c>
    </row>
    <row r="122" spans="1: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>
      <c r="A123" s="323">
        <v>2103</v>
      </c>
      <c r="B123" s="293">
        <v>790000</v>
      </c>
      <c r="C123" s="316" t="s">
        <v>1326</v>
      </c>
      <c r="D123" s="350">
        <f>D124</f>
        <v>141934</v>
      </c>
      <c r="E123" s="350">
        <f>E124</f>
        <v>85523</v>
      </c>
    </row>
    <row r="124" spans="1:5" s="302" customFormat="1">
      <c r="A124" s="323">
        <v>2104</v>
      </c>
      <c r="B124" s="293">
        <v>791000</v>
      </c>
      <c r="C124" s="316" t="s">
        <v>1327</v>
      </c>
      <c r="D124" s="350">
        <f>D125</f>
        <v>141934</v>
      </c>
      <c r="E124" s="350">
        <f>E125</f>
        <v>85523</v>
      </c>
    </row>
    <row r="125" spans="1:5">
      <c r="A125" s="325">
        <v>2105</v>
      </c>
      <c r="B125" s="303">
        <v>791100</v>
      </c>
      <c r="C125" s="318" t="s">
        <v>653</v>
      </c>
      <c r="D125" s="351">
        <v>141934</v>
      </c>
      <c r="E125" s="351">
        <v>85523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318</v>
      </c>
      <c r="E126" s="356">
        <f>E127+E134+E141+E144</f>
        <v>620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318</v>
      </c>
      <c r="E127" s="356">
        <f>E128+E130+E132</f>
        <v>620</v>
      </c>
    </row>
    <row r="128" spans="1:5" s="302" customFormat="1">
      <c r="A128" s="323">
        <v>2108</v>
      </c>
      <c r="B128" s="354">
        <v>811000</v>
      </c>
      <c r="C128" s="355" t="s">
        <v>1330</v>
      </c>
      <c r="D128" s="356">
        <f>D129</f>
        <v>318</v>
      </c>
      <c r="E128" s="356">
        <f>E129</f>
        <v>620</v>
      </c>
    </row>
    <row r="129" spans="1:5">
      <c r="A129" s="325">
        <v>2109</v>
      </c>
      <c r="B129" s="357">
        <v>811100</v>
      </c>
      <c r="C129" s="358" t="s">
        <v>578</v>
      </c>
      <c r="D129" s="359">
        <v>318</v>
      </c>
      <c r="E129" s="351">
        <v>620</v>
      </c>
    </row>
    <row r="130" spans="1:5" s="302" customFormat="1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2110755</v>
      </c>
      <c r="E151" s="350">
        <f>E152+E320</f>
        <v>2384938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1931343</v>
      </c>
      <c r="E152" s="350">
        <f>E153+E175+E220+E235+E259+E272+E288+E303</f>
        <v>2271645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812557</v>
      </c>
      <c r="E153" s="350">
        <f>E154+E156+E160+E162+E167+E169+E171+E173</f>
        <v>939928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650128</v>
      </c>
      <c r="E154" s="350">
        <f>E155</f>
        <v>755807</v>
      </c>
    </row>
    <row r="155" spans="1:5">
      <c r="A155" s="365">
        <v>2135</v>
      </c>
      <c r="B155" s="303">
        <v>411100</v>
      </c>
      <c r="C155" s="318" t="s">
        <v>382</v>
      </c>
      <c r="D155" s="351">
        <v>650128</v>
      </c>
      <c r="E155" s="351">
        <v>755807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116504</v>
      </c>
      <c r="E156" s="350">
        <f>SUM(E157:E159)</f>
        <v>135254</v>
      </c>
    </row>
    <row r="157" spans="1:5">
      <c r="A157" s="365">
        <v>2137</v>
      </c>
      <c r="B157" s="303">
        <v>412100</v>
      </c>
      <c r="C157" s="318" t="s">
        <v>1348</v>
      </c>
      <c r="D157" s="351">
        <v>78103</v>
      </c>
      <c r="E157" s="351">
        <v>90670</v>
      </c>
    </row>
    <row r="158" spans="1:5">
      <c r="A158" s="365">
        <v>2138</v>
      </c>
      <c r="B158" s="303">
        <v>412200</v>
      </c>
      <c r="C158" s="318" t="s">
        <v>17</v>
      </c>
      <c r="D158" s="351">
        <v>33520</v>
      </c>
      <c r="E158" s="351">
        <v>38917</v>
      </c>
    </row>
    <row r="159" spans="1:5">
      <c r="A159" s="365">
        <v>2139</v>
      </c>
      <c r="B159" s="303">
        <v>412300</v>
      </c>
      <c r="C159" s="318" t="s">
        <v>18</v>
      </c>
      <c r="D159" s="351">
        <v>4881</v>
      </c>
      <c r="E159" s="351">
        <v>5667</v>
      </c>
    </row>
    <row r="160" spans="1:5" s="302" customFormat="1">
      <c r="A160" s="293">
        <v>2140</v>
      </c>
      <c r="B160" s="293">
        <v>413000</v>
      </c>
      <c r="C160" s="316" t="s">
        <v>1349</v>
      </c>
      <c r="D160" s="350">
        <f>D161</f>
        <v>4549</v>
      </c>
      <c r="E160" s="350">
        <f>E161</f>
        <v>3998</v>
      </c>
    </row>
    <row r="161" spans="1:5">
      <c r="A161" s="365">
        <v>2141</v>
      </c>
      <c r="B161" s="303">
        <v>413100</v>
      </c>
      <c r="C161" s="318" t="s">
        <v>19</v>
      </c>
      <c r="D161" s="351">
        <v>4549</v>
      </c>
      <c r="E161" s="351">
        <v>3998</v>
      </c>
    </row>
    <row r="162" spans="1:5" s="302" customFormat="1">
      <c r="A162" s="293">
        <v>2142</v>
      </c>
      <c r="B162" s="293">
        <v>414000</v>
      </c>
      <c r="C162" s="316" t="s">
        <v>1350</v>
      </c>
      <c r="D162" s="350">
        <f>SUM(D163:D166)</f>
        <v>3836</v>
      </c>
      <c r="E162" s="350">
        <f>SUM(E163:E166)</f>
        <v>6118</v>
      </c>
    </row>
    <row r="163" spans="1:5">
      <c r="A163" s="365">
        <v>2143</v>
      </c>
      <c r="B163" s="303">
        <v>414100</v>
      </c>
      <c r="C163" s="318" t="s">
        <v>383</v>
      </c>
      <c r="D163" s="351">
        <v>17</v>
      </c>
      <c r="E163" s="351"/>
    </row>
    <row r="164" spans="1:5">
      <c r="A164" s="365">
        <v>2144</v>
      </c>
      <c r="B164" s="303">
        <v>414200</v>
      </c>
      <c r="C164" s="318" t="s">
        <v>10</v>
      </c>
      <c r="D164" s="351">
        <v>240</v>
      </c>
      <c r="E164" s="351">
        <v>240</v>
      </c>
    </row>
    <row r="165" spans="1:5">
      <c r="A165" s="365">
        <v>2145</v>
      </c>
      <c r="B165" s="303">
        <v>414300</v>
      </c>
      <c r="C165" s="318" t="s">
        <v>11</v>
      </c>
      <c r="D165" s="351">
        <v>3386</v>
      </c>
      <c r="E165" s="351">
        <v>5801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193</v>
      </c>
      <c r="E166" s="351">
        <v>77</v>
      </c>
    </row>
    <row r="167" spans="1:5" s="302" customFormat="1">
      <c r="A167" s="293">
        <v>2147</v>
      </c>
      <c r="B167" s="293">
        <v>415000</v>
      </c>
      <c r="C167" s="316" t="s">
        <v>1351</v>
      </c>
      <c r="D167" s="350">
        <f>D168</f>
        <v>26443</v>
      </c>
      <c r="E167" s="350">
        <f>E168</f>
        <v>26811</v>
      </c>
    </row>
    <row r="168" spans="1:5">
      <c r="A168" s="365">
        <v>2148</v>
      </c>
      <c r="B168" s="303">
        <v>415100</v>
      </c>
      <c r="C168" s="318" t="s">
        <v>590</v>
      </c>
      <c r="D168" s="351">
        <v>26443</v>
      </c>
      <c r="E168" s="351">
        <v>26811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11097</v>
      </c>
      <c r="E169" s="350">
        <f>E170</f>
        <v>11940</v>
      </c>
    </row>
    <row r="170" spans="1:5">
      <c r="A170" s="365">
        <v>2150</v>
      </c>
      <c r="B170" s="303">
        <v>416100</v>
      </c>
      <c r="C170" s="318" t="s">
        <v>591</v>
      </c>
      <c r="D170" s="351">
        <v>11097</v>
      </c>
      <c r="E170" s="351">
        <v>11940</v>
      </c>
    </row>
    <row r="171" spans="1:5" s="302" customFormat="1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1110818</v>
      </c>
      <c r="E175" s="350">
        <f>E176+E184+E190+E199+E207+E210</f>
        <v>1327825</v>
      </c>
    </row>
    <row r="176" spans="1:5" s="302" customFormat="1">
      <c r="A176" s="361">
        <v>2156</v>
      </c>
      <c r="B176" s="293">
        <v>421000</v>
      </c>
      <c r="C176" s="316" t="s">
        <v>1356</v>
      </c>
      <c r="D176" s="350">
        <f>SUM(D177:D183)</f>
        <v>89154</v>
      </c>
      <c r="E176" s="350">
        <f>SUM(E177:E183)</f>
        <v>86853</v>
      </c>
    </row>
    <row r="177" spans="1:5">
      <c r="A177" s="365">
        <v>2157</v>
      </c>
      <c r="B177" s="303">
        <v>421100</v>
      </c>
      <c r="C177" s="318" t="s">
        <v>14</v>
      </c>
      <c r="D177" s="351">
        <v>3425</v>
      </c>
      <c r="E177" s="351">
        <v>3485</v>
      </c>
    </row>
    <row r="178" spans="1:5">
      <c r="A178" s="365">
        <v>2158</v>
      </c>
      <c r="B178" s="303">
        <v>421200</v>
      </c>
      <c r="C178" s="318" t="s">
        <v>15</v>
      </c>
      <c r="D178" s="351">
        <v>53803</v>
      </c>
      <c r="E178" s="351">
        <v>50574</v>
      </c>
    </row>
    <row r="179" spans="1:5">
      <c r="A179" s="365">
        <v>2159</v>
      </c>
      <c r="B179" s="303">
        <v>421300</v>
      </c>
      <c r="C179" s="318" t="s">
        <v>16</v>
      </c>
      <c r="D179" s="351">
        <v>22680</v>
      </c>
      <c r="E179" s="351">
        <v>23369</v>
      </c>
    </row>
    <row r="180" spans="1:5">
      <c r="A180" s="365">
        <v>2160</v>
      </c>
      <c r="B180" s="303">
        <v>421400</v>
      </c>
      <c r="C180" s="318" t="s">
        <v>64</v>
      </c>
      <c r="D180" s="351">
        <v>3973</v>
      </c>
      <c r="E180" s="351">
        <v>3462</v>
      </c>
    </row>
    <row r="181" spans="1:5">
      <c r="A181" s="365">
        <v>2161</v>
      </c>
      <c r="B181" s="303">
        <v>421500</v>
      </c>
      <c r="C181" s="318" t="s">
        <v>65</v>
      </c>
      <c r="D181" s="351">
        <v>4949</v>
      </c>
      <c r="E181" s="351">
        <v>5589</v>
      </c>
    </row>
    <row r="182" spans="1:5">
      <c r="A182" s="365">
        <v>2162</v>
      </c>
      <c r="B182" s="303">
        <v>421600</v>
      </c>
      <c r="C182" s="318" t="s">
        <v>66</v>
      </c>
      <c r="D182" s="351"/>
      <c r="E182" s="351"/>
    </row>
    <row r="183" spans="1:5">
      <c r="A183" s="365">
        <v>2163</v>
      </c>
      <c r="B183" s="303">
        <v>421900</v>
      </c>
      <c r="C183" s="318" t="s">
        <v>580</v>
      </c>
      <c r="D183" s="351">
        <v>324</v>
      </c>
      <c r="E183" s="351">
        <v>374</v>
      </c>
    </row>
    <row r="184" spans="1:5" s="302" customFormat="1">
      <c r="A184" s="361">
        <v>2164</v>
      </c>
      <c r="B184" s="293">
        <v>422000</v>
      </c>
      <c r="C184" s="316" t="s">
        <v>1357</v>
      </c>
      <c r="D184" s="350">
        <f>SUM(D185:D189)</f>
        <v>213</v>
      </c>
      <c r="E184" s="350">
        <f>SUM(E185:E189)</f>
        <v>745</v>
      </c>
    </row>
    <row r="185" spans="1:5">
      <c r="A185" s="365">
        <v>2165</v>
      </c>
      <c r="B185" s="303">
        <v>422100</v>
      </c>
      <c r="C185" s="318" t="s">
        <v>8</v>
      </c>
      <c r="D185" s="351">
        <v>93</v>
      </c>
      <c r="E185" s="351">
        <v>51</v>
      </c>
    </row>
    <row r="186" spans="1:5">
      <c r="A186" s="365">
        <v>2166</v>
      </c>
      <c r="B186" s="303">
        <v>422200</v>
      </c>
      <c r="C186" s="318" t="s">
        <v>319</v>
      </c>
      <c r="D186" s="351">
        <v>107</v>
      </c>
      <c r="E186" s="351">
        <v>672</v>
      </c>
    </row>
    <row r="187" spans="1:5">
      <c r="A187" s="365">
        <v>2167</v>
      </c>
      <c r="B187" s="303">
        <v>422300</v>
      </c>
      <c r="C187" s="318" t="s">
        <v>320</v>
      </c>
      <c r="D187" s="351">
        <v>13</v>
      </c>
      <c r="E187" s="351">
        <v>5</v>
      </c>
    </row>
    <row r="188" spans="1: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>
      <c r="A189" s="365">
        <v>2169</v>
      </c>
      <c r="B189" s="303">
        <v>422900</v>
      </c>
      <c r="C189" s="318" t="s">
        <v>321</v>
      </c>
      <c r="D189" s="351"/>
      <c r="E189" s="351">
        <v>17</v>
      </c>
    </row>
    <row r="190" spans="1:5" s="302" customFormat="1">
      <c r="A190" s="361">
        <v>2170</v>
      </c>
      <c r="B190" s="293">
        <v>423000</v>
      </c>
      <c r="C190" s="316" t="s">
        <v>1358</v>
      </c>
      <c r="D190" s="350">
        <f>SUM(D191:D198)</f>
        <v>29831</v>
      </c>
      <c r="E190" s="350">
        <f>SUM(E191:E198)</f>
        <v>41929</v>
      </c>
    </row>
    <row r="191" spans="1:5">
      <c r="A191" s="365">
        <v>2171</v>
      </c>
      <c r="B191" s="303">
        <v>423100</v>
      </c>
      <c r="C191" s="318" t="s">
        <v>322</v>
      </c>
      <c r="D191" s="351">
        <v>9869</v>
      </c>
      <c r="E191" s="351">
        <v>11082</v>
      </c>
    </row>
    <row r="192" spans="1:5">
      <c r="A192" s="365">
        <v>2172</v>
      </c>
      <c r="B192" s="303">
        <v>423200</v>
      </c>
      <c r="C192" s="318" t="s">
        <v>323</v>
      </c>
      <c r="D192" s="351">
        <v>5674</v>
      </c>
      <c r="E192" s="351">
        <v>5115</v>
      </c>
    </row>
    <row r="193" spans="1:5">
      <c r="A193" s="365">
        <v>2173</v>
      </c>
      <c r="B193" s="303">
        <v>423300</v>
      </c>
      <c r="C193" s="318" t="s">
        <v>324</v>
      </c>
      <c r="D193" s="351">
        <v>3781</v>
      </c>
      <c r="E193" s="351">
        <v>3091</v>
      </c>
    </row>
    <row r="194" spans="1:5">
      <c r="A194" s="365">
        <v>2174</v>
      </c>
      <c r="B194" s="303">
        <v>423400</v>
      </c>
      <c r="C194" s="318" t="s">
        <v>621</v>
      </c>
      <c r="D194" s="351">
        <v>401</v>
      </c>
      <c r="E194" s="351">
        <v>1014</v>
      </c>
    </row>
    <row r="195" spans="1:5">
      <c r="A195" s="365">
        <v>2175</v>
      </c>
      <c r="B195" s="303">
        <v>423500</v>
      </c>
      <c r="C195" s="318" t="s">
        <v>347</v>
      </c>
      <c r="D195" s="351">
        <v>7008</v>
      </c>
      <c r="E195" s="351">
        <v>7919</v>
      </c>
    </row>
    <row r="196" spans="1:5">
      <c r="A196" s="365">
        <v>2176</v>
      </c>
      <c r="B196" s="303">
        <v>423600</v>
      </c>
      <c r="C196" s="318" t="s">
        <v>637</v>
      </c>
      <c r="D196" s="351"/>
      <c r="E196" s="351">
        <v>10343</v>
      </c>
    </row>
    <row r="197" spans="1:5">
      <c r="A197" s="365">
        <v>2177</v>
      </c>
      <c r="B197" s="303">
        <v>423700</v>
      </c>
      <c r="C197" s="318" t="s">
        <v>638</v>
      </c>
      <c r="D197" s="351">
        <v>1368</v>
      </c>
      <c r="E197" s="351">
        <v>1095</v>
      </c>
    </row>
    <row r="198" spans="1:5">
      <c r="A198" s="365">
        <v>2178</v>
      </c>
      <c r="B198" s="303">
        <v>423900</v>
      </c>
      <c r="C198" s="318" t="s">
        <v>639</v>
      </c>
      <c r="D198" s="351">
        <v>1730</v>
      </c>
      <c r="E198" s="351">
        <v>2270</v>
      </c>
    </row>
    <row r="199" spans="1:5" s="302" customFormat="1">
      <c r="A199" s="361">
        <v>2179</v>
      </c>
      <c r="B199" s="293">
        <v>424000</v>
      </c>
      <c r="C199" s="316" t="s">
        <v>1359</v>
      </c>
      <c r="D199" s="350">
        <f>SUM(D200:D206)</f>
        <v>3530</v>
      </c>
      <c r="E199" s="350">
        <f>SUM(E200:E206)</f>
        <v>2551</v>
      </c>
    </row>
    <row r="200" spans="1: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>
      <c r="A202" s="365">
        <v>2182</v>
      </c>
      <c r="B202" s="303">
        <v>424300</v>
      </c>
      <c r="C202" s="318" t="s">
        <v>642</v>
      </c>
      <c r="D202" s="351">
        <v>3530</v>
      </c>
      <c r="E202" s="351">
        <v>2551</v>
      </c>
    </row>
    <row r="203" spans="1: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38117</v>
      </c>
      <c r="E207" s="350">
        <f>E208+E209</f>
        <v>43074</v>
      </c>
    </row>
    <row r="208" spans="1:5">
      <c r="A208" s="365">
        <v>2188</v>
      </c>
      <c r="B208" s="303">
        <v>425100</v>
      </c>
      <c r="C208" s="318" t="s">
        <v>96</v>
      </c>
      <c r="D208" s="351">
        <v>5090</v>
      </c>
      <c r="E208" s="351">
        <v>10549</v>
      </c>
    </row>
    <row r="209" spans="1:5">
      <c r="A209" s="365">
        <v>2189</v>
      </c>
      <c r="B209" s="303">
        <v>425200</v>
      </c>
      <c r="C209" s="318" t="s">
        <v>97</v>
      </c>
      <c r="D209" s="351">
        <v>33027</v>
      </c>
      <c r="E209" s="351">
        <v>32525</v>
      </c>
    </row>
    <row r="210" spans="1:5" s="302" customFormat="1">
      <c r="A210" s="361">
        <v>2190</v>
      </c>
      <c r="B210" s="293">
        <v>426000</v>
      </c>
      <c r="C210" s="316" t="s">
        <v>1361</v>
      </c>
      <c r="D210" s="350">
        <f>SUM(D211:D219)</f>
        <v>949973</v>
      </c>
      <c r="E210" s="350">
        <f>SUM(E211:E219)</f>
        <v>1152673</v>
      </c>
    </row>
    <row r="211" spans="1:5">
      <c r="A211" s="365">
        <v>2191</v>
      </c>
      <c r="B211" s="303">
        <v>426100</v>
      </c>
      <c r="C211" s="318" t="s">
        <v>98</v>
      </c>
      <c r="D211" s="351">
        <v>8482</v>
      </c>
      <c r="E211" s="351">
        <v>6997</v>
      </c>
    </row>
    <row r="212" spans="1: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>
      <c r="A213" s="365">
        <v>2193</v>
      </c>
      <c r="B213" s="303">
        <v>426300</v>
      </c>
      <c r="C213" s="318" t="s">
        <v>99</v>
      </c>
      <c r="D213" s="351">
        <v>462</v>
      </c>
      <c r="E213" s="351">
        <v>342</v>
      </c>
    </row>
    <row r="214" spans="1:5">
      <c r="A214" s="365">
        <v>2194</v>
      </c>
      <c r="B214" s="303">
        <v>426400</v>
      </c>
      <c r="C214" s="318" t="s">
        <v>100</v>
      </c>
      <c r="D214" s="351">
        <v>875</v>
      </c>
      <c r="E214" s="351">
        <v>1038</v>
      </c>
    </row>
    <row r="215" spans="1:5">
      <c r="A215" s="365">
        <v>2195</v>
      </c>
      <c r="B215" s="303">
        <v>426500</v>
      </c>
      <c r="C215" s="318" t="s">
        <v>519</v>
      </c>
      <c r="D215" s="351">
        <v>730</v>
      </c>
      <c r="E215" s="351">
        <v>739</v>
      </c>
    </row>
    <row r="216" spans="1: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>
      <c r="A217" s="365">
        <v>2197</v>
      </c>
      <c r="B217" s="303">
        <v>426700</v>
      </c>
      <c r="C217" s="318" t="s">
        <v>521</v>
      </c>
      <c r="D217" s="351">
        <v>892496</v>
      </c>
      <c r="E217" s="351">
        <v>1097813</v>
      </c>
    </row>
    <row r="218" spans="1:5">
      <c r="A218" s="365">
        <v>2198</v>
      </c>
      <c r="B218" s="303">
        <v>426800</v>
      </c>
      <c r="C218" s="318" t="s">
        <v>376</v>
      </c>
      <c r="D218" s="351">
        <v>28131</v>
      </c>
      <c r="E218" s="351">
        <v>25983</v>
      </c>
    </row>
    <row r="219" spans="1:5">
      <c r="A219" s="365">
        <v>2199</v>
      </c>
      <c r="B219" s="303">
        <v>426900</v>
      </c>
      <c r="C219" s="318" t="s">
        <v>522</v>
      </c>
      <c r="D219" s="351">
        <v>18797</v>
      </c>
      <c r="E219" s="351">
        <v>19761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3336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3336</v>
      </c>
      <c r="E221" s="350">
        <f>SUM(E222:E224)</f>
        <v>0</v>
      </c>
    </row>
    <row r="222" spans="1:5">
      <c r="A222" s="365">
        <v>2202</v>
      </c>
      <c r="B222" s="357">
        <v>431100</v>
      </c>
      <c r="C222" s="367" t="s">
        <v>1365</v>
      </c>
      <c r="D222" s="359">
        <v>537</v>
      </c>
      <c r="E222" s="351"/>
    </row>
    <row r="223" spans="1:5">
      <c r="A223" s="365">
        <v>2203</v>
      </c>
      <c r="B223" s="357">
        <v>431200</v>
      </c>
      <c r="C223" s="367" t="s">
        <v>622</v>
      </c>
      <c r="D223" s="359">
        <v>2799</v>
      </c>
      <c r="E223" s="351"/>
    </row>
    <row r="224" spans="1: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7</v>
      </c>
      <c r="E235" s="350">
        <f>E236+E246+E253+E255</f>
        <v>5</v>
      </c>
    </row>
    <row r="236" spans="1:5" s="302" customFormat="1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>
      <c r="A255" s="361">
        <v>2235</v>
      </c>
      <c r="B255" s="293">
        <v>444000</v>
      </c>
      <c r="C255" s="316" t="s">
        <v>1375</v>
      </c>
      <c r="D255" s="350">
        <f>SUM(D256:D258)</f>
        <v>7</v>
      </c>
      <c r="E255" s="350">
        <f>SUM(E256:E258)</f>
        <v>5</v>
      </c>
    </row>
    <row r="256" spans="1: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>
      <c r="A257" s="365">
        <v>2237</v>
      </c>
      <c r="B257" s="303">
        <v>444200</v>
      </c>
      <c r="C257" s="318" t="s">
        <v>649</v>
      </c>
      <c r="D257" s="351">
        <v>7</v>
      </c>
      <c r="E257" s="351">
        <v>5</v>
      </c>
    </row>
    <row r="258" spans="1: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721</v>
      </c>
      <c r="E272" s="350">
        <f>E273+E276+E279+E282+E285</f>
        <v>0</v>
      </c>
    </row>
    <row r="273" spans="1:5" s="302" customFormat="1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>
      <c r="A285" s="361">
        <v>2265</v>
      </c>
      <c r="B285" s="370">
        <v>465000</v>
      </c>
      <c r="C285" s="371" t="s">
        <v>1386</v>
      </c>
      <c r="D285" s="356">
        <f>D286+D287</f>
        <v>721</v>
      </c>
      <c r="E285" s="356">
        <f>E286+E287</f>
        <v>0</v>
      </c>
    </row>
    <row r="286" spans="1:5">
      <c r="A286" s="365">
        <v>2266</v>
      </c>
      <c r="B286" s="372">
        <v>465100</v>
      </c>
      <c r="C286" s="367" t="s">
        <v>59</v>
      </c>
      <c r="D286" s="359">
        <v>721</v>
      </c>
      <c r="E286" s="351"/>
    </row>
    <row r="287" spans="1: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>
      <c r="A294" s="365">
        <v>2274</v>
      </c>
      <c r="B294" s="303">
        <v>472100</v>
      </c>
      <c r="C294" s="318" t="s">
        <v>95</v>
      </c>
      <c r="D294" s="351"/>
      <c r="E294" s="351"/>
    </row>
    <row r="295" spans="1: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>
      <c r="A298" s="365">
        <v>2278</v>
      </c>
      <c r="B298" s="303">
        <v>472500</v>
      </c>
      <c r="C298" s="318" t="s">
        <v>40</v>
      </c>
      <c r="D298" s="351"/>
      <c r="E298" s="351"/>
    </row>
    <row r="299" spans="1:5">
      <c r="A299" s="365">
        <v>2279</v>
      </c>
      <c r="B299" s="303">
        <v>472600</v>
      </c>
      <c r="C299" s="318" t="s">
        <v>41</v>
      </c>
      <c r="D299" s="351"/>
      <c r="E299" s="351"/>
    </row>
    <row r="300" spans="1: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>
      <c r="A303" s="361">
        <v>2283</v>
      </c>
      <c r="B303" s="360">
        <v>480000</v>
      </c>
      <c r="C303" s="371" t="s">
        <v>1395</v>
      </c>
      <c r="D303" s="356">
        <f>D304+D307+D311+D313+D316+D318</f>
        <v>3904</v>
      </c>
      <c r="E303" s="356">
        <f>E304+E307+E311+E313+E316+E318</f>
        <v>3887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>
      <c r="A307" s="361">
        <v>2287</v>
      </c>
      <c r="B307" s="295">
        <v>482000</v>
      </c>
      <c r="C307" s="366" t="s">
        <v>1397</v>
      </c>
      <c r="D307" s="350">
        <f>SUM(D308:D310)</f>
        <v>979</v>
      </c>
      <c r="E307" s="350">
        <f>SUM(E308:E310)</f>
        <v>682</v>
      </c>
    </row>
    <row r="308" spans="1:5">
      <c r="A308" s="375">
        <v>2288</v>
      </c>
      <c r="B308" s="372">
        <v>482100</v>
      </c>
      <c r="C308" s="367" t="s">
        <v>186</v>
      </c>
      <c r="D308" s="359">
        <v>363</v>
      </c>
      <c r="E308" s="351">
        <v>99</v>
      </c>
    </row>
    <row r="309" spans="1:5">
      <c r="A309" s="375">
        <v>2289</v>
      </c>
      <c r="B309" s="372">
        <v>482200</v>
      </c>
      <c r="C309" s="367" t="s">
        <v>61</v>
      </c>
      <c r="D309" s="359">
        <v>110</v>
      </c>
      <c r="E309" s="351">
        <v>59</v>
      </c>
    </row>
    <row r="310" spans="1:5">
      <c r="A310" s="375">
        <v>2290</v>
      </c>
      <c r="B310" s="372">
        <v>482300</v>
      </c>
      <c r="C310" s="367" t="s">
        <v>753</v>
      </c>
      <c r="D310" s="359">
        <v>506</v>
      </c>
      <c r="E310" s="351">
        <v>524</v>
      </c>
    </row>
    <row r="311" spans="1:5" s="302" customFormat="1">
      <c r="A311" s="362">
        <v>2291</v>
      </c>
      <c r="B311" s="293">
        <v>483000</v>
      </c>
      <c r="C311" s="316" t="s">
        <v>1398</v>
      </c>
      <c r="D311" s="350">
        <f>D312</f>
        <v>2925</v>
      </c>
      <c r="E311" s="350">
        <f>E312</f>
        <v>3205</v>
      </c>
    </row>
    <row r="312" spans="1:5">
      <c r="A312" s="375">
        <v>2292</v>
      </c>
      <c r="B312" s="303">
        <v>483100</v>
      </c>
      <c r="C312" s="318" t="s">
        <v>0</v>
      </c>
      <c r="D312" s="351">
        <v>2925</v>
      </c>
      <c r="E312" s="351">
        <v>3205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179412</v>
      </c>
      <c r="E320" s="356">
        <f>E321+E343+E352+E355+E363</f>
        <v>113293</v>
      </c>
    </row>
    <row r="321" spans="1:5" s="302" customFormat="1">
      <c r="A321" s="362">
        <v>2301</v>
      </c>
      <c r="B321" s="370">
        <v>510000</v>
      </c>
      <c r="C321" s="371" t="s">
        <v>1405</v>
      </c>
      <c r="D321" s="356">
        <f>D322+D327+D337+D339+D341</f>
        <v>179412</v>
      </c>
      <c r="E321" s="356">
        <f>E322+E327+E337+E339+E341</f>
        <v>113293</v>
      </c>
    </row>
    <row r="322" spans="1:5" s="302" customFormat="1">
      <c r="A322" s="362">
        <v>2302</v>
      </c>
      <c r="B322" s="370">
        <v>511000</v>
      </c>
      <c r="C322" s="371" t="s">
        <v>1406</v>
      </c>
      <c r="D322" s="356">
        <f>SUM(D323:D326)</f>
        <v>24134</v>
      </c>
      <c r="E322" s="356">
        <f>SUM(E323:E326)</f>
        <v>19545</v>
      </c>
    </row>
    <row r="323" spans="1:5">
      <c r="A323" s="375">
        <v>2303</v>
      </c>
      <c r="B323" s="372">
        <v>511100</v>
      </c>
      <c r="C323" s="367" t="s">
        <v>571</v>
      </c>
      <c r="D323" s="359">
        <v>2260</v>
      </c>
      <c r="E323" s="351"/>
    </row>
    <row r="324" spans="1:5">
      <c r="A324" s="375">
        <v>2304</v>
      </c>
      <c r="B324" s="372">
        <v>511200</v>
      </c>
      <c r="C324" s="367" t="s">
        <v>572</v>
      </c>
      <c r="D324" s="359">
        <v>3295</v>
      </c>
      <c r="E324" s="351"/>
    </row>
    <row r="325" spans="1:5">
      <c r="A325" s="375">
        <v>2305</v>
      </c>
      <c r="B325" s="372">
        <v>511300</v>
      </c>
      <c r="C325" s="367" t="s">
        <v>573</v>
      </c>
      <c r="D325" s="359">
        <v>18579</v>
      </c>
      <c r="E325" s="351">
        <v>19545</v>
      </c>
    </row>
    <row r="326" spans="1: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>
      <c r="A327" s="362">
        <v>2307</v>
      </c>
      <c r="B327" s="370">
        <v>512000</v>
      </c>
      <c r="C327" s="371" t="s">
        <v>1407</v>
      </c>
      <c r="D327" s="356">
        <f>SUM(D328:D336)</f>
        <v>154395</v>
      </c>
      <c r="E327" s="356">
        <f>SUM(E328:E336)</f>
        <v>93748</v>
      </c>
    </row>
    <row r="328" spans="1: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>
      <c r="A329" s="375">
        <v>2309</v>
      </c>
      <c r="B329" s="372">
        <v>512200</v>
      </c>
      <c r="C329" s="367" t="s">
        <v>183</v>
      </c>
      <c r="D329" s="359">
        <v>1634</v>
      </c>
      <c r="E329" s="351">
        <v>5512</v>
      </c>
    </row>
    <row r="330" spans="1: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>
      <c r="A332" s="375">
        <v>2312</v>
      </c>
      <c r="B332" s="372">
        <v>512500</v>
      </c>
      <c r="C332" s="367" t="s">
        <v>185</v>
      </c>
      <c r="D332" s="359">
        <v>152761</v>
      </c>
      <c r="E332" s="351">
        <v>88236</v>
      </c>
    </row>
    <row r="333" spans="1: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>
      <c r="A341" s="362">
        <v>2321</v>
      </c>
      <c r="B341" s="370">
        <v>515000</v>
      </c>
      <c r="C341" s="371" t="s">
        <v>1411</v>
      </c>
      <c r="D341" s="356">
        <f>D342</f>
        <v>883</v>
      </c>
      <c r="E341" s="356">
        <f>E342</f>
        <v>0</v>
      </c>
    </row>
    <row r="342" spans="1:5">
      <c r="A342" s="375">
        <v>2322</v>
      </c>
      <c r="B342" s="372">
        <v>515100</v>
      </c>
      <c r="C342" s="367" t="s">
        <v>462</v>
      </c>
      <c r="D342" s="359">
        <v>883</v>
      </c>
      <c r="E342" s="351"/>
    </row>
    <row r="343" spans="1:5" s="302" customFormat="1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12227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6410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0</v>
      </c>
      <c r="E369" s="350">
        <f>E370+E371+E372+E373+E374</f>
        <v>6410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>
        <v>6410</v>
      </c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12227</v>
      </c>
      <c r="E378" s="356">
        <f>IF(E367&gt;0,IF((E367+E369-E375)&gt;0,E367+E369-E375,0),IF((E369-E368-E375)&gt;0,E369-E368-E375,0))</f>
        <v>0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12227</v>
      </c>
      <c r="E380" s="356">
        <f>E381+E382</f>
        <v>0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12227</v>
      </c>
      <c r="E382" s="351"/>
    </row>
    <row r="383" spans="1:5">
      <c r="A383" s="279"/>
      <c r="B383" s="276"/>
      <c r="C383" s="276"/>
      <c r="D383" s="276"/>
      <c r="E383" s="276"/>
    </row>
    <row r="384" spans="1:5">
      <c r="A384" s="335" t="s">
        <v>1441</v>
      </c>
      <c r="C384" s="338" t="s">
        <v>1442</v>
      </c>
      <c r="D384" s="604" t="s">
        <v>1443</v>
      </c>
      <c r="E384" s="604"/>
    </row>
    <row r="385" spans="1:5">
      <c r="A385" s="276"/>
      <c r="B385" s="382"/>
      <c r="C385" s="338" t="s">
        <v>1444</v>
      </c>
      <c r="D385" s="283"/>
      <c r="E385" s="383"/>
    </row>
    <row r="386" spans="1:5">
      <c r="A386" s="279"/>
      <c r="B386" s="276"/>
      <c r="C386" s="383"/>
      <c r="D386" s="383"/>
      <c r="E386" s="276"/>
    </row>
    <row r="387" spans="1:5">
      <c r="A387" s="279"/>
      <c r="B387" s="276"/>
      <c r="C387" s="383"/>
      <c r="D387" s="383"/>
      <c r="E387" s="276"/>
    </row>
    <row r="388" spans="1:5">
      <c r="A388" s="279"/>
      <c r="B388" s="276"/>
      <c r="C388" s="276"/>
      <c r="D388" s="276"/>
      <c r="E388" s="276"/>
    </row>
    <row r="389" spans="1:5">
      <c r="A389" s="279"/>
      <c r="B389" s="276"/>
      <c r="C389" s="276"/>
      <c r="D389" s="276"/>
      <c r="E389" s="276"/>
    </row>
    <row r="390" spans="1:5">
      <c r="A390" s="279"/>
      <c r="B390" s="276"/>
      <c r="C390" s="276"/>
      <c r="D390" s="276"/>
      <c r="E390" s="276"/>
    </row>
    <row r="391" spans="1:5">
      <c r="A391" s="279"/>
      <c r="B391" s="276"/>
      <c r="C391" s="276"/>
      <c r="D391" s="276"/>
      <c r="E391" s="276"/>
    </row>
    <row r="392" spans="1:5">
      <c r="A392" s="279"/>
      <c r="B392" s="276"/>
      <c r="C392" s="276"/>
      <c r="D392" s="276"/>
      <c r="E392" s="276"/>
    </row>
    <row r="393" spans="1:5">
      <c r="A393" s="279"/>
      <c r="B393" s="276"/>
      <c r="C393" s="276"/>
      <c r="D393" s="276"/>
      <c r="E393" s="276"/>
    </row>
    <row r="394" spans="1:5">
      <c r="A394" s="279"/>
      <c r="B394" s="276"/>
      <c r="C394" s="276"/>
      <c r="D394" s="276"/>
      <c r="E394" s="276"/>
    </row>
    <row r="395" spans="1:5">
      <c r="A395" s="279"/>
      <c r="B395" s="276"/>
      <c r="C395" s="276"/>
      <c r="D395" s="276"/>
      <c r="E395" s="276"/>
    </row>
    <row r="396" spans="1:5">
      <c r="A396" s="279"/>
      <c r="B396" s="276"/>
      <c r="C396" s="276"/>
      <c r="D396" s="276"/>
      <c r="E396" s="276"/>
    </row>
    <row r="397" spans="1:5">
      <c r="A397" s="279"/>
      <c r="B397" s="276"/>
      <c r="C397" s="276"/>
      <c r="D397" s="276"/>
      <c r="E397" s="276"/>
    </row>
    <row r="398" spans="1:5">
      <c r="A398" s="279"/>
      <c r="B398" s="276"/>
      <c r="C398" s="276"/>
      <c r="D398" s="276"/>
      <c r="E398" s="276"/>
    </row>
    <row r="399" spans="1:5">
      <c r="A399" s="279"/>
      <c r="B399" s="276"/>
      <c r="C399" s="276"/>
      <c r="D399" s="276"/>
      <c r="E399" s="276"/>
    </row>
    <row r="400" spans="1:5">
      <c r="A400" s="279"/>
      <c r="B400" s="276"/>
      <c r="C400" s="276"/>
      <c r="D400" s="276"/>
      <c r="E400" s="276"/>
    </row>
    <row r="401" spans="1: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171" zoomScale="120" zoomScaleNormal="120" zoomScaleSheetLayoutView="130" workbookViewId="0">
      <selection activeCell="D111" sqref="D111"/>
    </sheetView>
  </sheetViews>
  <sheetFormatPr defaultRowHeight="12.75"/>
  <cols>
    <col min="1" max="1" width="6.7109375" style="334" customWidth="1"/>
    <col min="2" max="2" width="6.140625" style="334" customWidth="1"/>
    <col min="3" max="3" width="47.5703125" style="334" customWidth="1"/>
    <col min="4" max="4" width="18.140625" style="334" customWidth="1"/>
    <col min="5" max="5" width="19.140625" style="334" customWidth="1"/>
    <col min="6" max="6" width="14.28515625" style="345" customWidth="1"/>
    <col min="7" max="16384" width="9.140625" style="345"/>
  </cols>
  <sheetData>
    <row r="1" spans="1:7">
      <c r="A1" s="283"/>
      <c r="B1" s="283"/>
      <c r="C1" s="283"/>
      <c r="D1" s="283"/>
      <c r="E1" s="283"/>
    </row>
    <row r="2" spans="1:7">
      <c r="A2" s="283"/>
      <c r="B2" s="283"/>
      <c r="C2" s="283"/>
      <c r="D2" s="283"/>
      <c r="E2" s="283"/>
    </row>
    <row r="3" spans="1:7">
      <c r="A3" s="283"/>
      <c r="B3" s="283"/>
      <c r="C3" s="283"/>
      <c r="D3" s="283"/>
      <c r="E3" s="280" t="s">
        <v>1445</v>
      </c>
    </row>
    <row r="4" spans="1:7">
      <c r="A4" s="283"/>
      <c r="B4" s="283"/>
      <c r="C4" s="283"/>
      <c r="D4" s="283"/>
      <c r="E4" s="340"/>
    </row>
    <row r="5" spans="1:7">
      <c r="A5" s="283"/>
      <c r="B5" s="283"/>
      <c r="C5" s="283"/>
      <c r="D5" s="283"/>
      <c r="E5" s="283"/>
    </row>
    <row r="6" spans="1:7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Клиничко болнички центар "Бежанијска коса"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 &amp;biop</f>
        <v>Седиште:   Београд</v>
      </c>
      <c r="B9" s="275"/>
      <c r="C9" s="285"/>
      <c r="D9" s="516" t="str">
        <f xml:space="preserve"> "Матични број:   " &amp; MatBroj</f>
        <v>Матични број:   07039743</v>
      </c>
      <c r="E9" s="285"/>
      <c r="F9" s="345"/>
      <c r="G9" s="277"/>
    </row>
    <row r="10" spans="1:7" s="278" customFormat="1" ht="15.75">
      <c r="A10" s="284" t="str">
        <f>"ПИБ:   " &amp; bip</f>
        <v>ПИБ:   100200745</v>
      </c>
      <c r="B10" s="275"/>
      <c r="C10" s="285"/>
      <c r="D10" s="517" t="str">
        <f>"Број подрачуна:  " &amp; BrojPodr</f>
        <v>Број подрачуна:  840-633661-54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7" ht="15.75">
      <c r="A13" s="384"/>
      <c r="B13" s="283"/>
      <c r="C13" s="283"/>
      <c r="D13" s="384"/>
      <c r="E13" s="283"/>
    </row>
    <row r="14" spans="1:7" ht="18.75">
      <c r="A14" s="606" t="s">
        <v>1446</v>
      </c>
      <c r="B14" s="606"/>
      <c r="C14" s="606"/>
      <c r="D14" s="606"/>
      <c r="E14" s="606"/>
    </row>
    <row r="15" spans="1:7">
      <c r="A15" s="607" t="s">
        <v>1816</v>
      </c>
      <c r="B15" s="607"/>
      <c r="C15" s="607"/>
      <c r="D15" s="607"/>
      <c r="E15" s="607"/>
    </row>
    <row r="16" spans="1:7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6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6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6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6" s="391" customFormat="1" ht="15.75" customHeight="1">
      <c r="A21" s="319">
        <v>3001</v>
      </c>
      <c r="B21" s="319"/>
      <c r="C21" s="300" t="s">
        <v>1449</v>
      </c>
      <c r="D21" s="301">
        <f>D22+D47</f>
        <v>318</v>
      </c>
      <c r="E21" s="301">
        <f>E22+E47</f>
        <v>620</v>
      </c>
    </row>
    <row r="22" spans="1:6" ht="24">
      <c r="A22" s="319">
        <v>3002</v>
      </c>
      <c r="B22" s="319">
        <v>800000</v>
      </c>
      <c r="C22" s="300" t="s">
        <v>1450</v>
      </c>
      <c r="D22" s="301">
        <f>D23+D30+D37+D40</f>
        <v>318</v>
      </c>
      <c r="E22" s="301">
        <f>E23+E30+E37+E40</f>
        <v>620</v>
      </c>
    </row>
    <row r="23" spans="1:6" ht="24">
      <c r="A23" s="319">
        <v>3003</v>
      </c>
      <c r="B23" s="319">
        <v>810000</v>
      </c>
      <c r="C23" s="300" t="s">
        <v>1451</v>
      </c>
      <c r="D23" s="301">
        <f>D24+D26+D28</f>
        <v>318</v>
      </c>
      <c r="E23" s="301">
        <f>E24+E26+E28</f>
        <v>620</v>
      </c>
    </row>
    <row r="24" spans="1:6" ht="15.75" customHeight="1">
      <c r="A24" s="319">
        <v>3004</v>
      </c>
      <c r="B24" s="319">
        <v>811000</v>
      </c>
      <c r="C24" s="300" t="s">
        <v>1452</v>
      </c>
      <c r="D24" s="301">
        <f>D25</f>
        <v>318</v>
      </c>
      <c r="E24" s="301">
        <f>E25</f>
        <v>620</v>
      </c>
    </row>
    <row r="25" spans="1:6" ht="15.75" customHeight="1">
      <c r="A25" s="392">
        <v>3005</v>
      </c>
      <c r="B25" s="392">
        <v>811100</v>
      </c>
      <c r="C25" s="305" t="s">
        <v>578</v>
      </c>
      <c r="D25" s="306">
        <v>318</v>
      </c>
      <c r="E25" s="306">
        <v>620</v>
      </c>
    </row>
    <row r="26" spans="1:6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6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6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6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6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6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6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>
      <c r="A53" s="392">
        <v>3033</v>
      </c>
      <c r="B53" s="392">
        <v>911400</v>
      </c>
      <c r="C53" s="305" t="s">
        <v>23</v>
      </c>
      <c r="D53" s="306"/>
      <c r="E53" s="306"/>
    </row>
    <row r="54" spans="1:5">
      <c r="A54" s="392">
        <v>3034</v>
      </c>
      <c r="B54" s="392">
        <v>911500</v>
      </c>
      <c r="C54" s="305" t="s">
        <v>1468</v>
      </c>
      <c r="D54" s="306"/>
      <c r="E54" s="306"/>
    </row>
    <row r="55" spans="1:5">
      <c r="A55" s="392">
        <v>3035</v>
      </c>
      <c r="B55" s="392">
        <v>911600</v>
      </c>
      <c r="C55" s="305" t="s">
        <v>636</v>
      </c>
      <c r="D55" s="306"/>
      <c r="E55" s="306"/>
    </row>
    <row r="56" spans="1:5">
      <c r="A56" s="392">
        <v>3036</v>
      </c>
      <c r="B56" s="392">
        <v>911700</v>
      </c>
      <c r="C56" s="305" t="s">
        <v>24</v>
      </c>
      <c r="D56" s="306"/>
      <c r="E56" s="306"/>
    </row>
    <row r="57" spans="1:5">
      <c r="A57" s="392">
        <v>3037</v>
      </c>
      <c r="B57" s="392">
        <v>911800</v>
      </c>
      <c r="C57" s="305" t="s">
        <v>25</v>
      </c>
      <c r="D57" s="306"/>
      <c r="E57" s="306"/>
    </row>
    <row r="58" spans="1: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>
      <c r="A61" s="392">
        <v>3041</v>
      </c>
      <c r="B61" s="392">
        <v>912200</v>
      </c>
      <c r="C61" s="305" t="s">
        <v>194</v>
      </c>
      <c r="D61" s="306"/>
      <c r="E61" s="306"/>
    </row>
    <row r="62" spans="1:5">
      <c r="A62" s="392">
        <v>3042</v>
      </c>
      <c r="B62" s="392">
        <v>912300</v>
      </c>
      <c r="C62" s="305" t="s">
        <v>195</v>
      </c>
      <c r="D62" s="306"/>
      <c r="E62" s="306"/>
    </row>
    <row r="63" spans="1:5">
      <c r="A63" s="392">
        <v>3043</v>
      </c>
      <c r="B63" s="392">
        <v>912400</v>
      </c>
      <c r="C63" s="305" t="s">
        <v>1471</v>
      </c>
      <c r="D63" s="306"/>
      <c r="E63" s="306"/>
    </row>
    <row r="64" spans="1:5">
      <c r="A64" s="392">
        <v>3044</v>
      </c>
      <c r="B64" s="392">
        <v>912500</v>
      </c>
      <c r="C64" s="305" t="s">
        <v>663</v>
      </c>
      <c r="D64" s="306"/>
      <c r="E64" s="306"/>
    </row>
    <row r="65" spans="1:5">
      <c r="A65" s="392">
        <v>3045</v>
      </c>
      <c r="B65" s="392">
        <v>912600</v>
      </c>
      <c r="C65" s="305" t="s">
        <v>664</v>
      </c>
      <c r="D65" s="306"/>
      <c r="E65" s="306"/>
    </row>
    <row r="66" spans="1: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>
      <c r="A85" s="392">
        <v>3065</v>
      </c>
      <c r="B85" s="392">
        <v>922700</v>
      </c>
      <c r="C85" s="305" t="s">
        <v>652</v>
      </c>
      <c r="D85" s="306"/>
      <c r="E85" s="306"/>
    </row>
    <row r="86" spans="1:5">
      <c r="A86" s="392">
        <v>3066</v>
      </c>
      <c r="B86" s="392">
        <v>922800</v>
      </c>
      <c r="C86" s="305" t="s">
        <v>379</v>
      </c>
      <c r="D86" s="306"/>
      <c r="E86" s="306"/>
    </row>
    <row r="87" spans="1:5">
      <c r="A87" s="393">
        <v>3067</v>
      </c>
      <c r="B87" s="319"/>
      <c r="C87" s="300" t="s">
        <v>1476</v>
      </c>
      <c r="D87" s="301">
        <f>D88+D134</f>
        <v>179412</v>
      </c>
      <c r="E87" s="301">
        <f>E88+E134</f>
        <v>113293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179412</v>
      </c>
      <c r="E88" s="301">
        <f>E89+E111+E120+E123+E131</f>
        <v>113293</v>
      </c>
    </row>
    <row r="89" spans="1:5">
      <c r="A89" s="393">
        <v>3069</v>
      </c>
      <c r="B89" s="319">
        <v>510000</v>
      </c>
      <c r="C89" s="300" t="s">
        <v>1478</v>
      </c>
      <c r="D89" s="301">
        <f>D90+D95+D105+D107+D109</f>
        <v>179412</v>
      </c>
      <c r="E89" s="301">
        <f>E90+E95+E105+E107+E109</f>
        <v>113293</v>
      </c>
    </row>
    <row r="90" spans="1:5">
      <c r="A90" s="393">
        <v>3070</v>
      </c>
      <c r="B90" s="319">
        <v>511000</v>
      </c>
      <c r="C90" s="300" t="s">
        <v>1479</v>
      </c>
      <c r="D90" s="301">
        <f>SUM(D91:D94)</f>
        <v>24134</v>
      </c>
      <c r="E90" s="301">
        <f>SUM(E91:E94)</f>
        <v>19545</v>
      </c>
    </row>
    <row r="91" spans="1:5">
      <c r="A91" s="392">
        <v>3071</v>
      </c>
      <c r="B91" s="392">
        <v>511100</v>
      </c>
      <c r="C91" s="305" t="s">
        <v>571</v>
      </c>
      <c r="D91" s="306">
        <v>2260</v>
      </c>
      <c r="E91" s="306"/>
    </row>
    <row r="92" spans="1:5">
      <c r="A92" s="392">
        <v>3072</v>
      </c>
      <c r="B92" s="392">
        <v>511200</v>
      </c>
      <c r="C92" s="305" t="s">
        <v>572</v>
      </c>
      <c r="D92" s="306">
        <v>3295</v>
      </c>
      <c r="E92" s="306"/>
    </row>
    <row r="93" spans="1:5">
      <c r="A93" s="392">
        <v>3073</v>
      </c>
      <c r="B93" s="392">
        <v>511300</v>
      </c>
      <c r="C93" s="305" t="s">
        <v>573</v>
      </c>
      <c r="D93" s="306">
        <v>18579</v>
      </c>
      <c r="E93" s="306">
        <v>19545</v>
      </c>
    </row>
    <row r="94" spans="1:5">
      <c r="A94" s="392">
        <v>3074</v>
      </c>
      <c r="B94" s="392">
        <v>511400</v>
      </c>
      <c r="C94" s="305" t="s">
        <v>574</v>
      </c>
      <c r="D94" s="306"/>
      <c r="E94" s="306"/>
    </row>
    <row r="95" spans="1:5">
      <c r="A95" s="393">
        <v>3075</v>
      </c>
      <c r="B95" s="319">
        <v>512000</v>
      </c>
      <c r="C95" s="300" t="s">
        <v>1480</v>
      </c>
      <c r="D95" s="301">
        <f>SUM(D96:D104)</f>
        <v>154395</v>
      </c>
      <c r="E95" s="301">
        <f>SUM(E96:E104)</f>
        <v>93748</v>
      </c>
    </row>
    <row r="96" spans="1:5">
      <c r="A96" s="392">
        <v>3076</v>
      </c>
      <c r="B96" s="392">
        <v>512100</v>
      </c>
      <c r="C96" s="305" t="s">
        <v>575</v>
      </c>
      <c r="D96" s="306"/>
      <c r="E96" s="306"/>
    </row>
    <row r="97" spans="1:5">
      <c r="A97" s="392">
        <v>3077</v>
      </c>
      <c r="B97" s="392">
        <v>512200</v>
      </c>
      <c r="C97" s="305" t="s">
        <v>183</v>
      </c>
      <c r="D97" s="306">
        <v>1634</v>
      </c>
      <c r="E97" s="306">
        <v>5512</v>
      </c>
    </row>
    <row r="98" spans="1:5">
      <c r="A98" s="392">
        <v>3078</v>
      </c>
      <c r="B98" s="392">
        <v>512300</v>
      </c>
      <c r="C98" s="305" t="s">
        <v>184</v>
      </c>
      <c r="D98" s="306"/>
      <c r="E98" s="306"/>
    </row>
    <row r="99" spans="1:5">
      <c r="A99" s="392">
        <v>3079</v>
      </c>
      <c r="B99" s="392">
        <v>512400</v>
      </c>
      <c r="C99" s="305" t="s">
        <v>346</v>
      </c>
      <c r="D99" s="306"/>
      <c r="E99" s="306"/>
    </row>
    <row r="100" spans="1:5">
      <c r="A100" s="392">
        <v>3080</v>
      </c>
      <c r="B100" s="392">
        <v>512500</v>
      </c>
      <c r="C100" s="305" t="s">
        <v>185</v>
      </c>
      <c r="D100" s="306">
        <v>152761</v>
      </c>
      <c r="E100" s="306">
        <v>88236</v>
      </c>
    </row>
    <row r="101" spans="1: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>
      <c r="A109" s="396">
        <v>3089</v>
      </c>
      <c r="B109" s="370">
        <v>515000</v>
      </c>
      <c r="C109" s="371" t="s">
        <v>1483</v>
      </c>
      <c r="D109" s="397">
        <f>D110</f>
        <v>883</v>
      </c>
      <c r="E109" s="397">
        <f>E110</f>
        <v>0</v>
      </c>
    </row>
    <row r="110" spans="1:5">
      <c r="A110" s="392">
        <v>3090</v>
      </c>
      <c r="B110" s="372">
        <v>515100</v>
      </c>
      <c r="C110" s="367" t="s">
        <v>462</v>
      </c>
      <c r="D110" s="398">
        <v>883</v>
      </c>
      <c r="E110" s="306"/>
    </row>
    <row r="111" spans="1: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>
      <c r="A183" s="396">
        <v>3163</v>
      </c>
      <c r="B183" s="319"/>
      <c r="C183" s="300" t="s">
        <v>1512</v>
      </c>
      <c r="D183" s="301">
        <f>IF(D87-D21&gt;0,D87-D21,0)</f>
        <v>179094</v>
      </c>
      <c r="E183" s="301">
        <f>IF(E87-E21&gt;0,E87-E21,0)</f>
        <v>112673</v>
      </c>
    </row>
    <row r="184" spans="1:5">
      <c r="A184" s="283"/>
      <c r="B184" s="283"/>
      <c r="C184" s="283"/>
      <c r="D184" s="283"/>
      <c r="E184" s="283"/>
    </row>
    <row r="185" spans="1:5">
      <c r="A185" s="405" t="s">
        <v>1441</v>
      </c>
      <c r="C185" s="338" t="s">
        <v>1513</v>
      </c>
      <c r="D185" s="604" t="s">
        <v>1514</v>
      </c>
      <c r="E185" s="604"/>
    </row>
    <row r="186" spans="1:5">
      <c r="A186" s="283"/>
      <c r="B186" s="406"/>
      <c r="C186" s="338" t="s">
        <v>1444</v>
      </c>
      <c r="D186" s="283"/>
      <c r="E186" s="283"/>
    </row>
    <row r="187" spans="1:5">
      <c r="A187" s="283"/>
      <c r="B187" s="283"/>
      <c r="C187" s="283"/>
      <c r="D187" s="283"/>
      <c r="E187" s="283"/>
    </row>
    <row r="188" spans="1:5">
      <c r="A188" s="283"/>
      <c r="B188" s="283"/>
      <c r="C188" s="283"/>
      <c r="D188" s="283"/>
      <c r="E188" s="283"/>
    </row>
    <row r="189" spans="1:5">
      <c r="A189" s="283"/>
      <c r="B189" s="283"/>
      <c r="C189" s="283"/>
      <c r="D189" s="283"/>
      <c r="E189" s="283"/>
    </row>
    <row r="190" spans="1:5">
      <c r="A190" s="283"/>
      <c r="B190" s="283"/>
      <c r="C190" s="283"/>
      <c r="D190" s="283"/>
      <c r="E190" s="283"/>
    </row>
    <row r="191" spans="1:5">
      <c r="A191" s="283"/>
      <c r="B191" s="283"/>
      <c r="C191" s="283"/>
      <c r="D191" s="283"/>
      <c r="E191" s="283"/>
    </row>
    <row r="192" spans="1:5">
      <c r="A192" s="283"/>
      <c r="B192" s="283"/>
      <c r="C192" s="283"/>
      <c r="D192" s="283"/>
      <c r="E192" s="283"/>
    </row>
    <row r="193" spans="1:5">
      <c r="A193" s="283"/>
      <c r="B193" s="283"/>
      <c r="C193" s="283"/>
      <c r="D193" s="283"/>
      <c r="E193" s="283"/>
    </row>
    <row r="194" spans="1:5">
      <c r="A194" s="283"/>
      <c r="B194" s="283"/>
      <c r="C194" s="283"/>
      <c r="D194" s="283"/>
      <c r="E194" s="283"/>
    </row>
    <row r="195" spans="1:5">
      <c r="A195" s="283"/>
      <c r="B195" s="283"/>
      <c r="C195" s="283"/>
      <c r="D195" s="283"/>
      <c r="E195" s="283"/>
    </row>
    <row r="196" spans="1:5">
      <c r="A196" s="283"/>
      <c r="B196" s="283"/>
      <c r="C196" s="283"/>
      <c r="D196" s="283"/>
      <c r="E196" s="283"/>
    </row>
    <row r="197" spans="1:5">
      <c r="A197" s="283"/>
      <c r="B197" s="283"/>
      <c r="C197" s="283"/>
      <c r="D197" s="283"/>
      <c r="E197" s="283"/>
    </row>
    <row r="198" spans="1: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450" zoomScale="120" zoomScaleNormal="120" zoomScaleSheetLayoutView="130" workbookViewId="0">
      <selection activeCell="E461" sqref="E461"/>
    </sheetView>
  </sheetViews>
  <sheetFormatPr defaultRowHeight="12.75"/>
  <cols>
    <col min="1" max="1" width="6.7109375" style="423" customWidth="1"/>
    <col min="2" max="2" width="7.28515625" style="334" customWidth="1"/>
    <col min="3" max="3" width="48.5703125" style="334" customWidth="1"/>
    <col min="4" max="4" width="19.42578125" style="334" customWidth="1"/>
    <col min="5" max="5" width="19.28515625" style="334" customWidth="1"/>
    <col min="6" max="16384" width="9.140625" style="345"/>
  </cols>
  <sheetData>
    <row r="1" spans="1:7">
      <c r="A1" s="407"/>
      <c r="B1" s="283"/>
      <c r="C1" s="283"/>
      <c r="D1" s="283"/>
      <c r="E1" s="283"/>
    </row>
    <row r="2" spans="1:7">
      <c r="A2" s="407"/>
      <c r="B2" s="283"/>
      <c r="C2" s="283"/>
      <c r="D2" s="283"/>
      <c r="E2" s="283"/>
    </row>
    <row r="3" spans="1:7">
      <c r="A3" s="407"/>
      <c r="B3" s="283"/>
      <c r="C3" s="283"/>
      <c r="D3" s="283"/>
      <c r="E3" s="280" t="s">
        <v>1515</v>
      </c>
    </row>
    <row r="4" spans="1:7">
      <c r="A4" s="407"/>
      <c r="B4" s="283"/>
      <c r="C4" s="283"/>
      <c r="D4" s="283"/>
      <c r="E4" s="283"/>
    </row>
    <row r="5" spans="1:7">
      <c r="A5" s="407"/>
      <c r="B5" s="283"/>
      <c r="C5" s="283"/>
      <c r="D5" s="283"/>
      <c r="E5" s="283"/>
    </row>
    <row r="6" spans="1:7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Клиничко болнички центар "Бежанијска коса"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 &amp;biop</f>
        <v>Седиште:   Београд</v>
      </c>
      <c r="B9" s="275"/>
      <c r="C9" s="285"/>
      <c r="D9" s="516" t="str">
        <f xml:space="preserve"> "Матични број:   " &amp; MatBroj</f>
        <v>Матични број:   07039743</v>
      </c>
      <c r="E9" s="285"/>
      <c r="F9" s="345"/>
      <c r="G9" s="277"/>
    </row>
    <row r="10" spans="1:7" s="278" customFormat="1" ht="15.75">
      <c r="A10" s="284" t="str">
        <f>"ПИБ:   " &amp; bip</f>
        <v>ПИБ:   100200745</v>
      </c>
      <c r="B10" s="275"/>
      <c r="C10" s="285"/>
      <c r="D10" s="517" t="str">
        <f>"Број подрачуна:  " &amp; BrojPodr</f>
        <v>Број подрачуна:  840-633661-54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7" ht="15.75">
      <c r="A13" s="287"/>
      <c r="B13" s="283"/>
      <c r="C13" s="384"/>
      <c r="D13" s="283"/>
      <c r="E13" s="283"/>
    </row>
    <row r="14" spans="1:7" ht="18.75">
      <c r="A14" s="606" t="s">
        <v>1516</v>
      </c>
      <c r="B14" s="606"/>
      <c r="C14" s="606"/>
      <c r="D14" s="606"/>
      <c r="E14" s="606"/>
    </row>
    <row r="15" spans="1:7">
      <c r="A15" s="609" t="s">
        <v>1816</v>
      </c>
      <c r="B15" s="609"/>
      <c r="C15" s="609"/>
      <c r="D15" s="609"/>
      <c r="E15" s="609"/>
    </row>
    <row r="16" spans="1:7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2122982</v>
      </c>
      <c r="E21" s="350">
        <f>E22+E126+E151</f>
        <v>2378528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2122664</v>
      </c>
      <c r="E22" s="350">
        <f>E23+E67+E77+E89+E114+E119+E123</f>
        <v>2377908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127676</v>
      </c>
      <c r="E89" s="350">
        <f>E90+E97+E102+E109+E112</f>
        <v>107276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2723</v>
      </c>
      <c r="E90" s="350">
        <f>SUM(E91:E96)</f>
        <v>2472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2723</v>
      </c>
      <c r="E94" s="351">
        <v>2472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124293</v>
      </c>
      <c r="E97" s="350">
        <f>SUM(E98:E101)</f>
        <v>103284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124293</v>
      </c>
      <c r="E98" s="351">
        <v>103284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660</v>
      </c>
      <c r="E109" s="350">
        <f>E110+E111</f>
        <v>1520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660</v>
      </c>
      <c r="E110" s="351">
        <v>1520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1853054</v>
      </c>
      <c r="E119" s="350">
        <f>E120</f>
        <v>2185109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1853054</v>
      </c>
      <c r="E120" s="350">
        <f>E121+E122</f>
        <v>2185109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1853054</v>
      </c>
      <c r="E121" s="351">
        <v>2185109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141934</v>
      </c>
      <c r="E123" s="350">
        <f>E124</f>
        <v>85523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141934</v>
      </c>
      <c r="E124" s="350">
        <f>E125</f>
        <v>85523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141934</v>
      </c>
      <c r="E125" s="351">
        <v>85523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318</v>
      </c>
      <c r="E126" s="350">
        <f>E127+E134+E141+E144</f>
        <v>620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318</v>
      </c>
      <c r="E127" s="350">
        <f>E128+E130+E132</f>
        <v>620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318</v>
      </c>
      <c r="E128" s="350">
        <f>E129</f>
        <v>620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318</v>
      </c>
      <c r="E129" s="351">
        <v>620</v>
      </c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2110755</v>
      </c>
      <c r="E191" s="350">
        <f>E192+E360+E406</f>
        <v>2384938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1931343</v>
      </c>
      <c r="E192" s="350">
        <f>E193+E215+E260+E275+E299+E312+E328+E343</f>
        <v>2271645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812557</v>
      </c>
      <c r="E193" s="350">
        <f>E194+E196+E200+E202+E207+E209+E211+E213</f>
        <v>939928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650128</v>
      </c>
      <c r="E194" s="350">
        <f>E195</f>
        <v>755807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650128</v>
      </c>
      <c r="E195" s="351">
        <v>755807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116504</v>
      </c>
      <c r="E196" s="350">
        <f>SUM(E197:E199)</f>
        <v>135254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78103</v>
      </c>
      <c r="E197" s="351">
        <v>90670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33520</v>
      </c>
      <c r="E198" s="351">
        <v>38917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4881</v>
      </c>
      <c r="E199" s="351">
        <v>5667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4549</v>
      </c>
      <c r="E200" s="350">
        <f>E201</f>
        <v>3998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4549</v>
      </c>
      <c r="E201" s="351">
        <v>3998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3836</v>
      </c>
      <c r="E202" s="350">
        <f>SUM(E203:E206)</f>
        <v>6118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17</v>
      </c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>
        <v>240</v>
      </c>
      <c r="E204" s="351">
        <v>240</v>
      </c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3386</v>
      </c>
      <c r="E205" s="351">
        <v>5801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193</v>
      </c>
      <c r="E206" s="351">
        <v>77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26443</v>
      </c>
      <c r="E207" s="350">
        <f>E208</f>
        <v>26811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26443</v>
      </c>
      <c r="E208" s="351">
        <v>26811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11097</v>
      </c>
      <c r="E209" s="350">
        <f>E210</f>
        <v>11940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11097</v>
      </c>
      <c r="E210" s="351">
        <v>11940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1110818</v>
      </c>
      <c r="E215" s="350">
        <f>E216+E224+E230+E239+E247+E250</f>
        <v>1327825</v>
      </c>
    </row>
    <row r="216" spans="1:5" s="412" customFormat="1">
      <c r="A216" s="361">
        <v>4196</v>
      </c>
      <c r="B216" s="293">
        <v>421000</v>
      </c>
      <c r="C216" s="316" t="s">
        <v>1584</v>
      </c>
      <c r="D216" s="350">
        <f>SUM(D217:D223)</f>
        <v>89154</v>
      </c>
      <c r="E216" s="350">
        <f>SUM(E217:E223)</f>
        <v>86853</v>
      </c>
    </row>
    <row r="217" spans="1:5">
      <c r="A217" s="365">
        <v>4197</v>
      </c>
      <c r="B217" s="303">
        <v>421100</v>
      </c>
      <c r="C217" s="318" t="s">
        <v>14</v>
      </c>
      <c r="D217" s="351">
        <v>3425</v>
      </c>
      <c r="E217" s="351">
        <v>3485</v>
      </c>
    </row>
    <row r="218" spans="1:5">
      <c r="A218" s="303">
        <v>4198</v>
      </c>
      <c r="B218" s="303">
        <v>421200</v>
      </c>
      <c r="C218" s="318" t="s">
        <v>15</v>
      </c>
      <c r="D218" s="351">
        <v>53803</v>
      </c>
      <c r="E218" s="351">
        <v>50574</v>
      </c>
    </row>
    <row r="219" spans="1:5">
      <c r="A219" s="365">
        <v>4199</v>
      </c>
      <c r="B219" s="303">
        <v>421300</v>
      </c>
      <c r="C219" s="318" t="s">
        <v>16</v>
      </c>
      <c r="D219" s="351">
        <v>22680</v>
      </c>
      <c r="E219" s="351">
        <v>23369</v>
      </c>
    </row>
    <row r="220" spans="1:5">
      <c r="A220" s="303">
        <v>4200</v>
      </c>
      <c r="B220" s="303">
        <v>421400</v>
      </c>
      <c r="C220" s="318" t="s">
        <v>64</v>
      </c>
      <c r="D220" s="351">
        <v>3973</v>
      </c>
      <c r="E220" s="351">
        <v>3462</v>
      </c>
    </row>
    <row r="221" spans="1:5">
      <c r="A221" s="365">
        <v>4201</v>
      </c>
      <c r="B221" s="303">
        <v>421500</v>
      </c>
      <c r="C221" s="318" t="s">
        <v>65</v>
      </c>
      <c r="D221" s="351">
        <v>4949</v>
      </c>
      <c r="E221" s="351">
        <v>5589</v>
      </c>
    </row>
    <row r="222" spans="1: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>
      <c r="A223" s="365">
        <v>4203</v>
      </c>
      <c r="B223" s="303">
        <v>421900</v>
      </c>
      <c r="C223" s="318" t="s">
        <v>580</v>
      </c>
      <c r="D223" s="351">
        <v>324</v>
      </c>
      <c r="E223" s="351">
        <v>374</v>
      </c>
    </row>
    <row r="224" spans="1:5" s="412" customFormat="1">
      <c r="A224" s="361">
        <v>4204</v>
      </c>
      <c r="B224" s="293">
        <v>422000</v>
      </c>
      <c r="C224" s="316" t="s">
        <v>1585</v>
      </c>
      <c r="D224" s="350">
        <f>SUM(D225:D229)</f>
        <v>213</v>
      </c>
      <c r="E224" s="350">
        <f>SUM(E225:E229)</f>
        <v>745</v>
      </c>
    </row>
    <row r="225" spans="1:5">
      <c r="A225" s="365">
        <v>4205</v>
      </c>
      <c r="B225" s="303">
        <v>422100</v>
      </c>
      <c r="C225" s="318" t="s">
        <v>8</v>
      </c>
      <c r="D225" s="351">
        <v>93</v>
      </c>
      <c r="E225" s="351">
        <v>51</v>
      </c>
    </row>
    <row r="226" spans="1:5">
      <c r="A226" s="303">
        <v>4206</v>
      </c>
      <c r="B226" s="303">
        <v>422200</v>
      </c>
      <c r="C226" s="318" t="s">
        <v>319</v>
      </c>
      <c r="D226" s="351">
        <v>107</v>
      </c>
      <c r="E226" s="351">
        <v>672</v>
      </c>
    </row>
    <row r="227" spans="1:5">
      <c r="A227" s="365">
        <v>4207</v>
      </c>
      <c r="B227" s="373">
        <v>422300</v>
      </c>
      <c r="C227" s="374" t="s">
        <v>320</v>
      </c>
      <c r="D227" s="351">
        <v>13</v>
      </c>
      <c r="E227" s="351">
        <v>5</v>
      </c>
    </row>
    <row r="228" spans="1: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>
      <c r="A229" s="365">
        <v>4209</v>
      </c>
      <c r="B229" s="409">
        <v>422900</v>
      </c>
      <c r="C229" s="377" t="s">
        <v>321</v>
      </c>
      <c r="D229" s="351"/>
      <c r="E229" s="351">
        <v>17</v>
      </c>
    </row>
    <row r="230" spans="1:5" s="412" customFormat="1">
      <c r="A230" s="361">
        <v>4210</v>
      </c>
      <c r="B230" s="293">
        <v>423000</v>
      </c>
      <c r="C230" s="316" t="s">
        <v>1586</v>
      </c>
      <c r="D230" s="350">
        <f>SUM(D231:D238)</f>
        <v>29831</v>
      </c>
      <c r="E230" s="350">
        <f>SUM(E231:E238)</f>
        <v>41929</v>
      </c>
    </row>
    <row r="231" spans="1:5">
      <c r="A231" s="365">
        <v>4211</v>
      </c>
      <c r="B231" s="303">
        <v>423100</v>
      </c>
      <c r="C231" s="318" t="s">
        <v>322</v>
      </c>
      <c r="D231" s="351">
        <v>9869</v>
      </c>
      <c r="E231" s="351">
        <v>11082</v>
      </c>
    </row>
    <row r="232" spans="1:5">
      <c r="A232" s="303">
        <v>4212</v>
      </c>
      <c r="B232" s="303">
        <v>423200</v>
      </c>
      <c r="C232" s="318" t="s">
        <v>323</v>
      </c>
      <c r="D232" s="351">
        <v>5674</v>
      </c>
      <c r="E232" s="351">
        <v>5115</v>
      </c>
    </row>
    <row r="233" spans="1:5">
      <c r="A233" s="365">
        <v>4213</v>
      </c>
      <c r="B233" s="303">
        <v>423300</v>
      </c>
      <c r="C233" s="318" t="s">
        <v>324</v>
      </c>
      <c r="D233" s="351">
        <v>3781</v>
      </c>
      <c r="E233" s="351">
        <v>3091</v>
      </c>
    </row>
    <row r="234" spans="1:5">
      <c r="A234" s="303">
        <v>4214</v>
      </c>
      <c r="B234" s="303">
        <v>423400</v>
      </c>
      <c r="C234" s="318" t="s">
        <v>621</v>
      </c>
      <c r="D234" s="351">
        <v>401</v>
      </c>
      <c r="E234" s="351">
        <v>1014</v>
      </c>
    </row>
    <row r="235" spans="1:5">
      <c r="A235" s="365">
        <v>4215</v>
      </c>
      <c r="B235" s="303">
        <v>423500</v>
      </c>
      <c r="C235" s="318" t="s">
        <v>347</v>
      </c>
      <c r="D235" s="351">
        <v>7008</v>
      </c>
      <c r="E235" s="351">
        <v>7919</v>
      </c>
    </row>
    <row r="236" spans="1:5">
      <c r="A236" s="303">
        <v>4216</v>
      </c>
      <c r="B236" s="303">
        <v>423600</v>
      </c>
      <c r="C236" s="318" t="s">
        <v>637</v>
      </c>
      <c r="D236" s="351"/>
      <c r="E236" s="351">
        <v>10343</v>
      </c>
    </row>
    <row r="237" spans="1:5">
      <c r="A237" s="365">
        <v>4217</v>
      </c>
      <c r="B237" s="303">
        <v>423700</v>
      </c>
      <c r="C237" s="318" t="s">
        <v>638</v>
      </c>
      <c r="D237" s="351">
        <v>1368</v>
      </c>
      <c r="E237" s="351">
        <v>1095</v>
      </c>
    </row>
    <row r="238" spans="1:5">
      <c r="A238" s="303">
        <v>4218</v>
      </c>
      <c r="B238" s="303">
        <v>423900</v>
      </c>
      <c r="C238" s="318" t="s">
        <v>639</v>
      </c>
      <c r="D238" s="351">
        <v>1730</v>
      </c>
      <c r="E238" s="351">
        <v>2270</v>
      </c>
    </row>
    <row r="239" spans="1:5" s="412" customFormat="1">
      <c r="A239" s="361">
        <v>4219</v>
      </c>
      <c r="B239" s="293">
        <v>424000</v>
      </c>
      <c r="C239" s="316" t="s">
        <v>1587</v>
      </c>
      <c r="D239" s="350">
        <f>SUM(D240:D246)</f>
        <v>3530</v>
      </c>
      <c r="E239" s="350">
        <f>SUM(E240:E246)</f>
        <v>2551</v>
      </c>
    </row>
    <row r="240" spans="1: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>
      <c r="A242" s="303">
        <v>4222</v>
      </c>
      <c r="B242" s="303">
        <v>424300</v>
      </c>
      <c r="C242" s="318" t="s">
        <v>642</v>
      </c>
      <c r="D242" s="351">
        <v>3530</v>
      </c>
      <c r="E242" s="351">
        <v>2551</v>
      </c>
    </row>
    <row r="243" spans="1: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38117</v>
      </c>
      <c r="E247" s="350">
        <f>E248+E249</f>
        <v>43074</v>
      </c>
    </row>
    <row r="248" spans="1:5">
      <c r="A248" s="303">
        <v>4228</v>
      </c>
      <c r="B248" s="303">
        <v>425100</v>
      </c>
      <c r="C248" s="318" t="s">
        <v>1589</v>
      </c>
      <c r="D248" s="351">
        <v>5090</v>
      </c>
      <c r="E248" s="351">
        <v>10549</v>
      </c>
    </row>
    <row r="249" spans="1:5">
      <c r="A249" s="365">
        <v>4229</v>
      </c>
      <c r="B249" s="303">
        <v>425200</v>
      </c>
      <c r="C249" s="318" t="s">
        <v>97</v>
      </c>
      <c r="D249" s="351">
        <v>33027</v>
      </c>
      <c r="E249" s="351">
        <v>32525</v>
      </c>
    </row>
    <row r="250" spans="1:5" s="412" customFormat="1">
      <c r="A250" s="361">
        <v>4230</v>
      </c>
      <c r="B250" s="293">
        <v>426000</v>
      </c>
      <c r="C250" s="316" t="s">
        <v>1590</v>
      </c>
      <c r="D250" s="350">
        <f>SUM(D251:D259)</f>
        <v>949973</v>
      </c>
      <c r="E250" s="350">
        <f>SUM(E251:E259)</f>
        <v>1152673</v>
      </c>
    </row>
    <row r="251" spans="1:5">
      <c r="A251" s="365">
        <v>4231</v>
      </c>
      <c r="B251" s="303">
        <v>426100</v>
      </c>
      <c r="C251" s="318" t="s">
        <v>98</v>
      </c>
      <c r="D251" s="351">
        <v>8482</v>
      </c>
      <c r="E251" s="351">
        <v>6997</v>
      </c>
    </row>
    <row r="252" spans="1: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>
      <c r="A253" s="365">
        <v>4233</v>
      </c>
      <c r="B253" s="303">
        <v>426300</v>
      </c>
      <c r="C253" s="318" t="s">
        <v>99</v>
      </c>
      <c r="D253" s="351">
        <v>462</v>
      </c>
      <c r="E253" s="351">
        <v>342</v>
      </c>
    </row>
    <row r="254" spans="1:5">
      <c r="A254" s="303">
        <v>4234</v>
      </c>
      <c r="B254" s="303">
        <v>426400</v>
      </c>
      <c r="C254" s="318" t="s">
        <v>100</v>
      </c>
      <c r="D254" s="351">
        <v>875</v>
      </c>
      <c r="E254" s="351">
        <v>1038</v>
      </c>
    </row>
    <row r="255" spans="1:5">
      <c r="A255" s="365">
        <v>4235</v>
      </c>
      <c r="B255" s="303">
        <v>426500</v>
      </c>
      <c r="C255" s="318" t="s">
        <v>519</v>
      </c>
      <c r="D255" s="351">
        <v>730</v>
      </c>
      <c r="E255" s="351">
        <v>739</v>
      </c>
    </row>
    <row r="256" spans="1: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>
      <c r="A257" s="365">
        <v>4237</v>
      </c>
      <c r="B257" s="303">
        <v>426700</v>
      </c>
      <c r="C257" s="318" t="s">
        <v>521</v>
      </c>
      <c r="D257" s="351">
        <v>892496</v>
      </c>
      <c r="E257" s="351">
        <v>1097813</v>
      </c>
    </row>
    <row r="258" spans="1:5">
      <c r="A258" s="303">
        <v>4238</v>
      </c>
      <c r="B258" s="303">
        <v>426800</v>
      </c>
      <c r="C258" s="318" t="s">
        <v>376</v>
      </c>
      <c r="D258" s="351">
        <v>28131</v>
      </c>
      <c r="E258" s="351">
        <v>25983</v>
      </c>
    </row>
    <row r="259" spans="1:5">
      <c r="A259" s="365">
        <v>4239</v>
      </c>
      <c r="B259" s="303">
        <v>426900</v>
      </c>
      <c r="C259" s="318" t="s">
        <v>522</v>
      </c>
      <c r="D259" s="351">
        <v>18797</v>
      </c>
      <c r="E259" s="351">
        <v>19761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3336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3336</v>
      </c>
      <c r="E261" s="350">
        <f>SUM(E262:E264)</f>
        <v>0</v>
      </c>
    </row>
    <row r="262" spans="1:5">
      <c r="A262" s="357">
        <v>4242</v>
      </c>
      <c r="B262" s="372">
        <v>431100</v>
      </c>
      <c r="C262" s="367" t="s">
        <v>1365</v>
      </c>
      <c r="D262" s="359">
        <v>537</v>
      </c>
      <c r="E262" s="351"/>
    </row>
    <row r="263" spans="1:5">
      <c r="A263" s="375">
        <v>4243</v>
      </c>
      <c r="B263" s="372">
        <v>431200</v>
      </c>
      <c r="C263" s="367" t="s">
        <v>622</v>
      </c>
      <c r="D263" s="359">
        <v>2799</v>
      </c>
      <c r="E263" s="351"/>
    </row>
    <row r="264" spans="1: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7</v>
      </c>
      <c r="E275" s="350">
        <f>E276+E286+E293+E295</f>
        <v>5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7</v>
      </c>
      <c r="E295" s="350">
        <f>SUM(E296:E298)</f>
        <v>5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7</v>
      </c>
      <c r="E297" s="351">
        <v>5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721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721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721</v>
      </c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3904</v>
      </c>
      <c r="E343" s="350">
        <f>E344+E347+E351+E353+E356+E358</f>
        <v>3887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979</v>
      </c>
      <c r="E347" s="350">
        <f>SUM(E348:E350)</f>
        <v>682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363</v>
      </c>
      <c r="E348" s="351">
        <v>99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110</v>
      </c>
      <c r="E349" s="351">
        <v>59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506</v>
      </c>
      <c r="E350" s="351">
        <v>524</v>
      </c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2925</v>
      </c>
      <c r="E351" s="350">
        <f>E352</f>
        <v>3205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2925</v>
      </c>
      <c r="E352" s="351">
        <v>3205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179412</v>
      </c>
      <c r="E360" s="350">
        <f>E361+E383+E392+E395+E403</f>
        <v>113293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179412</v>
      </c>
      <c r="E361" s="350">
        <f>E362+E367+E377+E379+E381</f>
        <v>113293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24134</v>
      </c>
      <c r="E362" s="350">
        <f>SUM(E363:E366)</f>
        <v>19545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>
        <v>2260</v>
      </c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>
        <v>3295</v>
      </c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18579</v>
      </c>
      <c r="E365" s="351">
        <v>19545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154395</v>
      </c>
      <c r="E367" s="350">
        <f>SUM(E368:E376)</f>
        <v>93748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1634</v>
      </c>
      <c r="E369" s="351">
        <v>5512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152761</v>
      </c>
      <c r="E372" s="351">
        <v>88236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883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883</v>
      </c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12227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6410</v>
      </c>
    </row>
    <row r="456" spans="1:5" ht="15" customHeight="1">
      <c r="A456" s="362">
        <v>4436</v>
      </c>
      <c r="B456" s="293"/>
      <c r="C456" s="316" t="s">
        <v>1657</v>
      </c>
      <c r="D456" s="418">
        <v>133482</v>
      </c>
      <c r="E456" s="418">
        <v>144904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2125997</v>
      </c>
      <c r="E457" s="350">
        <f>E21+E458</f>
        <v>2384989</v>
      </c>
    </row>
    <row r="458" spans="1:5" ht="24">
      <c r="A458" s="375">
        <v>4438</v>
      </c>
      <c r="B458" s="293"/>
      <c r="C458" s="419" t="s">
        <v>1659</v>
      </c>
      <c r="D458" s="351">
        <v>3015</v>
      </c>
      <c r="E458" s="351">
        <v>6461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2117575</v>
      </c>
      <c r="E459" s="350">
        <f>E191-E460+E461</f>
        <v>2396977</v>
      </c>
    </row>
    <row r="460" spans="1:5" ht="24">
      <c r="A460" s="375">
        <v>4440</v>
      </c>
      <c r="B460" s="293"/>
      <c r="C460" s="420" t="s">
        <v>1661</v>
      </c>
      <c r="D460" s="351">
        <v>336</v>
      </c>
      <c r="E460" s="351"/>
    </row>
    <row r="461" spans="1:5" ht="24">
      <c r="A461" s="375">
        <v>4441</v>
      </c>
      <c r="B461" s="360"/>
      <c r="C461" s="367" t="s">
        <v>1662</v>
      </c>
      <c r="D461" s="359">
        <v>7156</v>
      </c>
      <c r="E461" s="351">
        <v>12039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141904</v>
      </c>
      <c r="E462" s="350">
        <f>E456+E457-E459</f>
        <v>132916</v>
      </c>
    </row>
    <row r="463" spans="1:5" ht="16.5" customHeight="1">
      <c r="A463" s="421"/>
      <c r="B463" s="283"/>
      <c r="C463" s="283"/>
      <c r="D463" s="283"/>
      <c r="E463" s="283"/>
    </row>
    <row r="464" spans="1:5">
      <c r="A464" s="405" t="s">
        <v>1664</v>
      </c>
      <c r="C464" s="336" t="s">
        <v>1665</v>
      </c>
      <c r="D464" s="604" t="s">
        <v>1666</v>
      </c>
      <c r="E464" s="604"/>
    </row>
    <row r="465" spans="1:5">
      <c r="A465" s="422"/>
      <c r="B465" s="406"/>
      <c r="C465" s="338" t="s">
        <v>1667</v>
      </c>
      <c r="D465" s="283"/>
      <c r="E465" s="283"/>
    </row>
    <row r="466" spans="1:5">
      <c r="A466" s="422"/>
      <c r="B466" s="283"/>
      <c r="C466" s="283"/>
      <c r="D466" s="283"/>
      <c r="E466" s="283"/>
    </row>
    <row r="467" spans="1:5">
      <c r="A467" s="422"/>
      <c r="B467" s="283"/>
      <c r="C467" s="283"/>
      <c r="D467" s="283"/>
      <c r="E467" s="283"/>
    </row>
    <row r="468" spans="1:5">
      <c r="A468" s="421"/>
      <c r="B468" s="283"/>
      <c r="C468" s="283"/>
      <c r="D468" s="283"/>
      <c r="E468" s="283"/>
    </row>
    <row r="469" spans="1:5">
      <c r="A469" s="421"/>
      <c r="B469" s="283"/>
      <c r="C469" s="283"/>
      <c r="D469" s="283"/>
      <c r="E469" s="283"/>
    </row>
    <row r="470" spans="1: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A540" zoomScaleNormal="100" zoomScaleSheetLayoutView="100" workbookViewId="0">
      <selection activeCell="F282" sqref="F282"/>
    </sheetView>
  </sheetViews>
  <sheetFormatPr defaultRowHeight="12.75"/>
  <cols>
    <col min="1" max="1" width="7.5703125" style="14" customWidth="1"/>
    <col min="2" max="2" width="7.85546875" style="136" customWidth="1"/>
    <col min="3" max="3" width="48.85546875" style="136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1" t="s">
        <v>414</v>
      </c>
    </row>
    <row r="7" spans="1:11" ht="64.5" customHeight="1">
      <c r="A7" s="3" t="s">
        <v>656</v>
      </c>
      <c r="B7" s="6"/>
      <c r="C7" s="145"/>
      <c r="D7" s="7"/>
      <c r="E7" s="7"/>
    </row>
    <row r="8" spans="1:11" ht="27.75" customHeight="1">
      <c r="A8" s="518" t="str">
        <f>NazivKorisnika</f>
        <v>Клиничко болнички центар "Бежанијска коса"</v>
      </c>
      <c r="B8" s="6"/>
      <c r="C8" s="145"/>
      <c r="D8" s="7"/>
      <c r="E8" s="7"/>
    </row>
    <row r="9" spans="1:11" ht="26.25" customHeight="1">
      <c r="A9" s="2" t="str">
        <f>"Седиште:   " &amp; biop</f>
        <v>Седиште:   Београд</v>
      </c>
      <c r="B9" s="6"/>
      <c r="C9" s="146"/>
      <c r="D9" s="3" t="str">
        <f xml:space="preserve"> "Матични број:   " &amp; MaticniBroj</f>
        <v>Матични број:   07039743</v>
      </c>
      <c r="E9" s="8"/>
    </row>
    <row r="10" spans="1:11" ht="31.5" customHeight="1">
      <c r="A10" s="2" t="str">
        <f>"ПИБ:   " &amp; bip</f>
        <v>ПИБ:   100200745</v>
      </c>
      <c r="B10" s="6"/>
      <c r="C10" s="146"/>
      <c r="D10" s="4" t="str">
        <f>"Број подрачуна:  " &amp; BrojPodracuna</f>
        <v>Број подрачуна:  840-633661-54</v>
      </c>
      <c r="E10" s="8"/>
    </row>
    <row r="11" spans="1:11" ht="36.75" customHeight="1">
      <c r="A11" s="2" t="s">
        <v>657</v>
      </c>
      <c r="B11" s="6"/>
      <c r="C11" s="145"/>
      <c r="D11" s="7"/>
      <c r="E11" s="7"/>
    </row>
    <row r="12" spans="1:11" ht="15.75" customHeight="1">
      <c r="A12" s="1" t="s">
        <v>239</v>
      </c>
      <c r="B12" s="137"/>
      <c r="C12" s="147"/>
      <c r="D12" s="5"/>
      <c r="E12" s="5"/>
    </row>
    <row r="13" spans="1:11" ht="30" customHeight="1">
      <c r="A13" s="11" t="s">
        <v>240</v>
      </c>
      <c r="B13" s="137"/>
      <c r="C13" s="147"/>
      <c r="D13" s="5"/>
      <c r="E13" s="5"/>
    </row>
    <row r="14" spans="1:11" ht="41.25" customHeight="1">
      <c r="A14" s="9" t="s">
        <v>460</v>
      </c>
      <c r="B14" s="138"/>
      <c r="C14" s="138"/>
      <c r="D14" s="9"/>
      <c r="E14" s="9"/>
    </row>
    <row r="15" spans="1:11" ht="19.5" customHeight="1">
      <c r="A15" s="12" t="s">
        <v>1817</v>
      </c>
      <c r="B15" s="139"/>
      <c r="C15" s="139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3" t="s">
        <v>241</v>
      </c>
    </row>
    <row r="18" spans="1:11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2394254</v>
      </c>
      <c r="E22" s="20">
        <f t="shared" ref="E22:E57" si="0">SUM(F22:K22)</f>
        <v>2378528</v>
      </c>
      <c r="F22" s="20">
        <f t="shared" ref="F22:K22" si="1">F23+F147</f>
        <v>85523</v>
      </c>
      <c r="G22" s="20">
        <f t="shared" si="1"/>
        <v>0</v>
      </c>
      <c r="H22" s="20">
        <f t="shared" si="1"/>
        <v>0</v>
      </c>
      <c r="I22" s="20">
        <f t="shared" si="1"/>
        <v>2187581</v>
      </c>
      <c r="J22" s="20">
        <f t="shared" si="1"/>
        <v>1520</v>
      </c>
      <c r="K22" s="21">
        <f t="shared" si="1"/>
        <v>103904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2393634</v>
      </c>
      <c r="E23" s="20">
        <f t="shared" si="0"/>
        <v>2377908</v>
      </c>
      <c r="F23" s="20">
        <f t="shared" ref="F23:K23" si="2">F24+F76+F90+F102+F131+F136+F140</f>
        <v>85523</v>
      </c>
      <c r="G23" s="20">
        <f t="shared" si="2"/>
        <v>0</v>
      </c>
      <c r="H23" s="20">
        <f t="shared" si="2"/>
        <v>0</v>
      </c>
      <c r="I23" s="20">
        <f t="shared" si="2"/>
        <v>2187581</v>
      </c>
      <c r="J23" s="20">
        <f t="shared" si="2"/>
        <v>1520</v>
      </c>
      <c r="K23" s="21">
        <f t="shared" si="2"/>
        <v>103284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t="shared" ref="F24:K24" si="3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t="shared" ref="F25:K25" si="4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t="shared" ref="F33:K33" si="5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t="shared" ref="F35:K35" si="6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t="shared" ref="F42:K42" si="7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t="shared" ref="F48:K48" si="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t="shared" ref="F55:K55" si="9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t="shared" ref="E58:E99" si="10">SUM(F58:K58)</f>
        <v>0</v>
      </c>
      <c r="F58" s="267">
        <f t="shared" ref="F58:K58" si="11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t="shared" ref="F69:K69" si="12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122386</v>
      </c>
      <c r="E102" s="20">
        <f t="shared" si="20"/>
        <v>107276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2472</v>
      </c>
      <c r="J102" s="20">
        <f t="shared" si="21"/>
        <v>1520</v>
      </c>
      <c r="K102" s="21">
        <f t="shared" si="21"/>
        <v>103284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2472</v>
      </c>
      <c r="E103" s="20">
        <f t="shared" si="20"/>
        <v>2472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2472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2472</v>
      </c>
      <c r="E107" s="23">
        <f t="shared" si="20"/>
        <v>2472</v>
      </c>
      <c r="F107" s="54"/>
      <c r="G107" s="54"/>
      <c r="H107" s="54"/>
      <c r="I107" s="54">
        <v>2472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118394</v>
      </c>
      <c r="E110" s="20">
        <f t="shared" si="20"/>
        <v>103284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103284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118394</v>
      </c>
      <c r="E111" s="23">
        <f t="shared" si="20"/>
        <v>103284</v>
      </c>
      <c r="F111" s="22"/>
      <c r="G111" s="22"/>
      <c r="H111" s="22"/>
      <c r="I111" s="22"/>
      <c r="J111" s="22"/>
      <c r="K111" s="24">
        <v>103284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1520</v>
      </c>
      <c r="E126" s="20">
        <f t="shared" si="20"/>
        <v>1520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1520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1520</v>
      </c>
      <c r="E127" s="23">
        <f t="shared" si="20"/>
        <v>1520</v>
      </c>
      <c r="F127" s="22"/>
      <c r="G127" s="22"/>
      <c r="H127" s="22"/>
      <c r="I127" s="22"/>
      <c r="J127" s="22">
        <v>1520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2185725</v>
      </c>
      <c r="E136" s="20">
        <f t="shared" ref="E136:E175" si="30">SUM(F136:K136)</f>
        <v>2185109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2185109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2185725</v>
      </c>
      <c r="E137" s="20">
        <f t="shared" si="30"/>
        <v>2185109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2185109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2185725</v>
      </c>
      <c r="E138" s="23">
        <f>SUM(F138:K138)</f>
        <v>2185109</v>
      </c>
      <c r="F138" s="22"/>
      <c r="G138" s="22"/>
      <c r="H138" s="22"/>
      <c r="I138" s="22">
        <v>2185109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85523</v>
      </c>
      <c r="E140" s="20">
        <f t="shared" si="30"/>
        <v>85523</v>
      </c>
      <c r="F140" s="20">
        <f t="shared" ref="F140:K140" si="33">F141</f>
        <v>85523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85523</v>
      </c>
      <c r="E141" s="20">
        <f t="shared" si="30"/>
        <v>85523</v>
      </c>
      <c r="F141" s="20">
        <f t="shared" ref="F141:K141" si="34">F146</f>
        <v>85523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85523</v>
      </c>
      <c r="E146" s="23">
        <f t="shared" si="30"/>
        <v>85523</v>
      </c>
      <c r="F146" s="22">
        <v>85523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620</v>
      </c>
      <c r="E147" s="20">
        <f t="shared" si="30"/>
        <v>620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620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620</v>
      </c>
      <c r="E148" s="20">
        <f t="shared" si="30"/>
        <v>620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620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620</v>
      </c>
      <c r="E149" s="20">
        <f t="shared" si="30"/>
        <v>620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620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>
        <v>620</v>
      </c>
      <c r="E150" s="23">
        <f t="shared" si="30"/>
        <v>620</v>
      </c>
      <c r="F150" s="22"/>
      <c r="G150" s="22"/>
      <c r="H150" s="22"/>
      <c r="I150" s="22"/>
      <c r="J150" s="22"/>
      <c r="K150" s="24">
        <v>620</v>
      </c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2394254</v>
      </c>
      <c r="E224" s="30">
        <f t="shared" si="57"/>
        <v>2378528</v>
      </c>
      <c r="F224" s="30">
        <f t="shared" ref="F224:K224" si="58">F22+F176</f>
        <v>85523</v>
      </c>
      <c r="G224" s="30">
        <f t="shared" si="58"/>
        <v>0</v>
      </c>
      <c r="H224" s="30">
        <f t="shared" si="58"/>
        <v>0</v>
      </c>
      <c r="I224" s="30">
        <f t="shared" si="58"/>
        <v>2187581</v>
      </c>
      <c r="J224" s="30">
        <f t="shared" si="58"/>
        <v>1520</v>
      </c>
      <c r="K224" s="31">
        <f t="shared" si="58"/>
        <v>103904</v>
      </c>
    </row>
    <row r="225" spans="1:11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2394254</v>
      </c>
      <c r="E233" s="20">
        <f t="shared" ref="E233:E304" si="59">SUM(F233:K233)</f>
        <v>2384938</v>
      </c>
      <c r="F233" s="20">
        <f t="shared" ref="F233:K233" si="60">F234+F430</f>
        <v>81819</v>
      </c>
      <c r="G233" s="20">
        <f t="shared" si="60"/>
        <v>0</v>
      </c>
      <c r="H233" s="20">
        <f t="shared" si="60"/>
        <v>0</v>
      </c>
      <c r="I233" s="20">
        <f t="shared" si="60"/>
        <v>2186240</v>
      </c>
      <c r="J233" s="20">
        <f t="shared" si="60"/>
        <v>672</v>
      </c>
      <c r="K233" s="21">
        <f t="shared" si="60"/>
        <v>116207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2276706</v>
      </c>
      <c r="E234" s="20">
        <f t="shared" si="59"/>
        <v>2271645</v>
      </c>
      <c r="F234" s="20">
        <f t="shared" ref="F234:K234" si="61">F235+F261+F310+F329+F357+F370+F390+F409</f>
        <v>4545</v>
      </c>
      <c r="G234" s="20">
        <f t="shared" si="61"/>
        <v>0</v>
      </c>
      <c r="H234" s="20">
        <f t="shared" si="61"/>
        <v>0</v>
      </c>
      <c r="I234" s="20">
        <f t="shared" si="61"/>
        <v>2186240</v>
      </c>
      <c r="J234" s="20">
        <f t="shared" si="61"/>
        <v>672</v>
      </c>
      <c r="K234" s="21">
        <f t="shared" si="61"/>
        <v>80188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939928</v>
      </c>
      <c r="E235" s="20">
        <f t="shared" si="59"/>
        <v>939928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905276</v>
      </c>
      <c r="J235" s="20">
        <f t="shared" si="62"/>
        <v>0</v>
      </c>
      <c r="K235" s="21">
        <f t="shared" si="62"/>
        <v>34652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755807</v>
      </c>
      <c r="E236" s="20">
        <f t="shared" si="59"/>
        <v>755807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729534</v>
      </c>
      <c r="J236" s="20">
        <f t="shared" si="63"/>
        <v>0</v>
      </c>
      <c r="K236" s="21">
        <f t="shared" si="63"/>
        <v>26273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755807</v>
      </c>
      <c r="E237" s="23">
        <f t="shared" si="59"/>
        <v>755807</v>
      </c>
      <c r="F237" s="22"/>
      <c r="G237" s="22"/>
      <c r="H237" s="22"/>
      <c r="I237" s="22">
        <v>729534</v>
      </c>
      <c r="J237" s="22"/>
      <c r="K237" s="24">
        <v>26273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135254</v>
      </c>
      <c r="E238" s="20">
        <f t="shared" si="59"/>
        <v>135254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130461</v>
      </c>
      <c r="J238" s="20">
        <f t="shared" si="64"/>
        <v>0</v>
      </c>
      <c r="K238" s="21">
        <f t="shared" si="64"/>
        <v>4793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90670</v>
      </c>
      <c r="E239" s="23">
        <f t="shared" si="59"/>
        <v>90670</v>
      </c>
      <c r="F239" s="22"/>
      <c r="G239" s="22"/>
      <c r="H239" s="22"/>
      <c r="I239" s="22">
        <v>87461</v>
      </c>
      <c r="J239" s="22"/>
      <c r="K239" s="24">
        <v>3209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38917</v>
      </c>
      <c r="E240" s="23">
        <f t="shared" si="59"/>
        <v>38917</v>
      </c>
      <c r="F240" s="22"/>
      <c r="G240" s="22"/>
      <c r="H240" s="22"/>
      <c r="I240" s="22">
        <v>37547</v>
      </c>
      <c r="J240" s="22"/>
      <c r="K240" s="24">
        <v>1370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5667</v>
      </c>
      <c r="E241" s="23">
        <f t="shared" si="59"/>
        <v>5667</v>
      </c>
      <c r="F241" s="22"/>
      <c r="G241" s="22"/>
      <c r="H241" s="22"/>
      <c r="I241" s="22">
        <v>5453</v>
      </c>
      <c r="J241" s="22"/>
      <c r="K241" s="24">
        <v>214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3998</v>
      </c>
      <c r="E242" s="20">
        <f t="shared" si="59"/>
        <v>3998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3942</v>
      </c>
      <c r="J242" s="20">
        <f t="shared" si="65"/>
        <v>0</v>
      </c>
      <c r="K242" s="21">
        <f t="shared" si="65"/>
        <v>56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3998</v>
      </c>
      <c r="E243" s="23">
        <f t="shared" si="59"/>
        <v>3998</v>
      </c>
      <c r="F243" s="22"/>
      <c r="G243" s="22"/>
      <c r="H243" s="22"/>
      <c r="I243" s="22">
        <v>3942</v>
      </c>
      <c r="J243" s="22"/>
      <c r="K243" s="24">
        <v>56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6118</v>
      </c>
      <c r="E244" s="20">
        <f t="shared" si="59"/>
        <v>6118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5801</v>
      </c>
      <c r="J244" s="20">
        <f t="shared" si="66"/>
        <v>0</v>
      </c>
      <c r="K244" s="21">
        <f t="shared" si="66"/>
        <v>317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>
        <v>240</v>
      </c>
      <c r="E246" s="23">
        <f t="shared" si="59"/>
        <v>240</v>
      </c>
      <c r="F246" s="22"/>
      <c r="G246" s="22"/>
      <c r="H246" s="22"/>
      <c r="I246" s="22"/>
      <c r="J246" s="22"/>
      <c r="K246" s="24">
        <v>240</v>
      </c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5801</v>
      </c>
      <c r="E247" s="23">
        <f t="shared" si="59"/>
        <v>5801</v>
      </c>
      <c r="F247" s="22"/>
      <c r="G247" s="22"/>
      <c r="H247" s="22"/>
      <c r="I247" s="22">
        <v>5801</v>
      </c>
      <c r="J247" s="22"/>
      <c r="K247" s="24"/>
    </row>
    <row r="248" spans="1:11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77</v>
      </c>
      <c r="E252" s="23">
        <f t="shared" si="59"/>
        <v>77</v>
      </c>
      <c r="F252" s="22"/>
      <c r="G252" s="22"/>
      <c r="H252" s="22"/>
      <c r="I252" s="22"/>
      <c r="J252" s="22"/>
      <c r="K252" s="24">
        <v>77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26811</v>
      </c>
      <c r="E253" s="20">
        <f t="shared" si="59"/>
        <v>26811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25773</v>
      </c>
      <c r="J253" s="20">
        <f t="shared" si="67"/>
        <v>0</v>
      </c>
      <c r="K253" s="21">
        <f t="shared" si="67"/>
        <v>1038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26811</v>
      </c>
      <c r="E254" s="23">
        <f t="shared" si="59"/>
        <v>26811</v>
      </c>
      <c r="F254" s="22"/>
      <c r="G254" s="22"/>
      <c r="H254" s="22"/>
      <c r="I254" s="22">
        <v>25773</v>
      </c>
      <c r="J254" s="22"/>
      <c r="K254" s="24">
        <v>1038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11940</v>
      </c>
      <c r="E255" s="94">
        <f t="shared" si="59"/>
        <v>11940</v>
      </c>
      <c r="F255" s="94">
        <f t="shared" ref="F255:K255" si="68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9765</v>
      </c>
      <c r="J255" s="94">
        <f t="shared" si="68"/>
        <v>0</v>
      </c>
      <c r="K255" s="95">
        <f t="shared" si="68"/>
        <v>2175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11940</v>
      </c>
      <c r="E256" s="23">
        <f t="shared" si="59"/>
        <v>11940</v>
      </c>
      <c r="F256" s="22"/>
      <c r="G256" s="22"/>
      <c r="H256" s="22"/>
      <c r="I256" s="22">
        <v>9765</v>
      </c>
      <c r="J256" s="22"/>
      <c r="K256" s="24">
        <v>2175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1330351</v>
      </c>
      <c r="E261" s="20">
        <f t="shared" si="59"/>
        <v>1327825</v>
      </c>
      <c r="F261" s="20">
        <f t="shared" ref="F261:K261" si="71">F262+F270+F276+F289+F297+F300</f>
        <v>4545</v>
      </c>
      <c r="G261" s="20">
        <f t="shared" si="71"/>
        <v>0</v>
      </c>
      <c r="H261" s="20">
        <f t="shared" si="71"/>
        <v>0</v>
      </c>
      <c r="I261" s="20">
        <f t="shared" si="71"/>
        <v>1280884</v>
      </c>
      <c r="J261" s="20">
        <f t="shared" si="71"/>
        <v>672</v>
      </c>
      <c r="K261" s="21">
        <f t="shared" si="71"/>
        <v>41724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86846</v>
      </c>
      <c r="E262" s="20">
        <f t="shared" si="59"/>
        <v>86853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74354</v>
      </c>
      <c r="J262" s="20">
        <f t="shared" si="72"/>
        <v>0</v>
      </c>
      <c r="K262" s="21">
        <f t="shared" si="72"/>
        <v>12499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3478</v>
      </c>
      <c r="E263" s="23">
        <f t="shared" si="59"/>
        <v>3485</v>
      </c>
      <c r="F263" s="22"/>
      <c r="G263" s="22"/>
      <c r="H263" s="22"/>
      <c r="I263" s="22">
        <v>3176</v>
      </c>
      <c r="J263" s="22"/>
      <c r="K263" s="24">
        <v>309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50574</v>
      </c>
      <c r="E264" s="23">
        <f t="shared" si="59"/>
        <v>50574</v>
      </c>
      <c r="F264" s="22"/>
      <c r="G264" s="22"/>
      <c r="H264" s="22"/>
      <c r="I264" s="22">
        <v>50068</v>
      </c>
      <c r="J264" s="22"/>
      <c r="K264" s="24">
        <v>506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23369</v>
      </c>
      <c r="E265" s="23">
        <f t="shared" si="59"/>
        <v>23369</v>
      </c>
      <c r="F265" s="22"/>
      <c r="G265" s="22"/>
      <c r="H265" s="22"/>
      <c r="I265" s="22">
        <v>12122</v>
      </c>
      <c r="J265" s="22"/>
      <c r="K265" s="24">
        <v>11247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3462</v>
      </c>
      <c r="E266" s="23">
        <f t="shared" si="59"/>
        <v>3462</v>
      </c>
      <c r="F266" s="22"/>
      <c r="G266" s="22"/>
      <c r="H266" s="22"/>
      <c r="I266" s="22">
        <v>3462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5589</v>
      </c>
      <c r="E267" s="23">
        <f t="shared" si="59"/>
        <v>5589</v>
      </c>
      <c r="F267" s="22"/>
      <c r="G267" s="22"/>
      <c r="H267" s="22"/>
      <c r="I267" s="22">
        <v>5526</v>
      </c>
      <c r="J267" s="22"/>
      <c r="K267" s="24">
        <v>63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374</v>
      </c>
      <c r="E269" s="23">
        <f t="shared" si="59"/>
        <v>374</v>
      </c>
      <c r="F269" s="22"/>
      <c r="G269" s="22"/>
      <c r="H269" s="22"/>
      <c r="I269" s="22"/>
      <c r="J269" s="22"/>
      <c r="K269" s="24">
        <v>374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745</v>
      </c>
      <c r="E270" s="20">
        <f t="shared" si="59"/>
        <v>745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672</v>
      </c>
      <c r="K270" s="21">
        <f t="shared" si="73"/>
        <v>73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51</v>
      </c>
      <c r="E271" s="23">
        <f t="shared" si="59"/>
        <v>51</v>
      </c>
      <c r="F271" s="22"/>
      <c r="G271" s="22"/>
      <c r="H271" s="22"/>
      <c r="I271" s="22"/>
      <c r="J271" s="22"/>
      <c r="K271" s="24">
        <v>51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672</v>
      </c>
      <c r="E272" s="23">
        <f t="shared" si="59"/>
        <v>672</v>
      </c>
      <c r="F272" s="22"/>
      <c r="G272" s="22"/>
      <c r="H272" s="22"/>
      <c r="I272" s="22"/>
      <c r="J272" s="22">
        <v>672</v>
      </c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5</v>
      </c>
      <c r="E273" s="23">
        <f t="shared" si="59"/>
        <v>5</v>
      </c>
      <c r="F273" s="22"/>
      <c r="G273" s="22"/>
      <c r="H273" s="22"/>
      <c r="I273" s="22"/>
      <c r="J273" s="22"/>
      <c r="K273" s="24">
        <v>5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>
        <v>17</v>
      </c>
      <c r="E275" s="23">
        <f t="shared" si="59"/>
        <v>17</v>
      </c>
      <c r="F275" s="22"/>
      <c r="G275" s="22"/>
      <c r="H275" s="22"/>
      <c r="I275" s="22"/>
      <c r="J275" s="22"/>
      <c r="K275" s="24">
        <v>17</v>
      </c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41929</v>
      </c>
      <c r="E276" s="20">
        <f t="shared" si="59"/>
        <v>41929</v>
      </c>
      <c r="F276" s="20">
        <f t="shared" ref="F276:K276" si="74">SUM(F277:F288)</f>
        <v>80</v>
      </c>
      <c r="G276" s="20">
        <f t="shared" si="74"/>
        <v>0</v>
      </c>
      <c r="H276" s="20">
        <f t="shared" si="74"/>
        <v>0</v>
      </c>
      <c r="I276" s="20">
        <f t="shared" si="74"/>
        <v>20104</v>
      </c>
      <c r="J276" s="20">
        <f t="shared" si="74"/>
        <v>0</v>
      </c>
      <c r="K276" s="21">
        <f t="shared" si="74"/>
        <v>21745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11082</v>
      </c>
      <c r="E277" s="23">
        <f t="shared" si="59"/>
        <v>11082</v>
      </c>
      <c r="F277" s="22"/>
      <c r="G277" s="22"/>
      <c r="H277" s="22"/>
      <c r="I277" s="22"/>
      <c r="J277" s="22"/>
      <c r="K277" s="24">
        <v>11082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5115</v>
      </c>
      <c r="E278" s="23">
        <f t="shared" si="59"/>
        <v>5115</v>
      </c>
      <c r="F278" s="22"/>
      <c r="G278" s="22"/>
      <c r="H278" s="22"/>
      <c r="I278" s="22">
        <v>5115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3091</v>
      </c>
      <c r="E279" s="23">
        <f t="shared" si="59"/>
        <v>3091</v>
      </c>
      <c r="F279" s="22"/>
      <c r="G279" s="22"/>
      <c r="H279" s="22"/>
      <c r="I279" s="22">
        <v>2774</v>
      </c>
      <c r="J279" s="22"/>
      <c r="K279" s="24">
        <v>317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1014</v>
      </c>
      <c r="E280" s="23">
        <f t="shared" si="59"/>
        <v>1014</v>
      </c>
      <c r="F280" s="22"/>
      <c r="G280" s="22"/>
      <c r="H280" s="22"/>
      <c r="I280" s="22">
        <v>1014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7919</v>
      </c>
      <c r="E281" s="23">
        <f t="shared" si="59"/>
        <v>7919</v>
      </c>
      <c r="F281" s="22">
        <v>80</v>
      </c>
      <c r="G281" s="22"/>
      <c r="H281" s="22"/>
      <c r="I281" s="22"/>
      <c r="J281" s="22"/>
      <c r="K281" s="24">
        <v>7839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10343</v>
      </c>
      <c r="E282" s="23">
        <f t="shared" si="59"/>
        <v>10343</v>
      </c>
      <c r="F282" s="22"/>
      <c r="G282" s="22"/>
      <c r="H282" s="22"/>
      <c r="I282" s="22">
        <v>10343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1095</v>
      </c>
      <c r="E283" s="23">
        <f t="shared" si="59"/>
        <v>1095</v>
      </c>
      <c r="F283" s="22"/>
      <c r="G283" s="22"/>
      <c r="H283" s="22"/>
      <c r="I283" s="22"/>
      <c r="J283" s="22"/>
      <c r="K283" s="24">
        <v>1095</v>
      </c>
    </row>
    <row r="284" spans="1:11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2270</v>
      </c>
      <c r="E288" s="23">
        <f t="shared" si="59"/>
        <v>2270</v>
      </c>
      <c r="F288" s="22"/>
      <c r="G288" s="22"/>
      <c r="H288" s="22"/>
      <c r="I288" s="22">
        <v>858</v>
      </c>
      <c r="J288" s="22"/>
      <c r="K288" s="24">
        <v>1412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2551</v>
      </c>
      <c r="E289" s="20">
        <f t="shared" si="59"/>
        <v>2551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2475</v>
      </c>
      <c r="J289" s="20">
        <f t="shared" si="75"/>
        <v>0</v>
      </c>
      <c r="K289" s="21">
        <f t="shared" si="75"/>
        <v>76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2551</v>
      </c>
      <c r="E292" s="23">
        <f t="shared" si="59"/>
        <v>2551</v>
      </c>
      <c r="F292" s="22"/>
      <c r="G292" s="22"/>
      <c r="H292" s="22"/>
      <c r="I292" s="22">
        <v>2475</v>
      </c>
      <c r="J292" s="22"/>
      <c r="K292" s="24">
        <v>76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43074</v>
      </c>
      <c r="E297" s="20">
        <f t="shared" si="59"/>
        <v>43074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42122</v>
      </c>
      <c r="J297" s="20">
        <f t="shared" si="76"/>
        <v>0</v>
      </c>
      <c r="K297" s="21">
        <f t="shared" si="76"/>
        <v>952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10549</v>
      </c>
      <c r="E298" s="23">
        <f t="shared" si="59"/>
        <v>10549</v>
      </c>
      <c r="F298" s="22"/>
      <c r="G298" s="22"/>
      <c r="H298" s="22"/>
      <c r="I298" s="22">
        <v>9739</v>
      </c>
      <c r="J298" s="22"/>
      <c r="K298" s="24">
        <v>810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32525</v>
      </c>
      <c r="E299" s="23">
        <f t="shared" si="59"/>
        <v>32525</v>
      </c>
      <c r="F299" s="22"/>
      <c r="G299" s="22"/>
      <c r="H299" s="22"/>
      <c r="I299" s="22">
        <v>32383</v>
      </c>
      <c r="J299" s="22"/>
      <c r="K299" s="24">
        <v>142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1155206</v>
      </c>
      <c r="E300" s="20">
        <f t="shared" si="59"/>
        <v>1152673</v>
      </c>
      <c r="F300" s="20">
        <f t="shared" ref="F300:K300" si="77">SUM(F301:F309)</f>
        <v>4465</v>
      </c>
      <c r="G300" s="20">
        <f t="shared" si="77"/>
        <v>0</v>
      </c>
      <c r="H300" s="20">
        <f t="shared" si="77"/>
        <v>0</v>
      </c>
      <c r="I300" s="20">
        <f t="shared" si="77"/>
        <v>1141829</v>
      </c>
      <c r="J300" s="20">
        <f t="shared" si="77"/>
        <v>0</v>
      </c>
      <c r="K300" s="21">
        <f t="shared" si="77"/>
        <v>6379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6997</v>
      </c>
      <c r="E301" s="23">
        <f t="shared" si="59"/>
        <v>6997</v>
      </c>
      <c r="F301" s="22"/>
      <c r="G301" s="22"/>
      <c r="H301" s="22"/>
      <c r="I301" s="22">
        <v>6790</v>
      </c>
      <c r="J301" s="22"/>
      <c r="K301" s="24">
        <v>207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342</v>
      </c>
      <c r="E303" s="23">
        <f t="shared" si="59"/>
        <v>342</v>
      </c>
      <c r="F303" s="22"/>
      <c r="G303" s="22"/>
      <c r="H303" s="22"/>
      <c r="I303" s="22"/>
      <c r="J303" s="22"/>
      <c r="K303" s="24">
        <v>342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1038</v>
      </c>
      <c r="E304" s="23">
        <f t="shared" si="59"/>
        <v>1038</v>
      </c>
      <c r="F304" s="54"/>
      <c r="G304" s="54"/>
      <c r="H304" s="54"/>
      <c r="I304" s="54">
        <v>1038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739</v>
      </c>
      <c r="E305" s="23">
        <f t="shared" ref="E305:E380" si="78">SUM(F305:K305)</f>
        <v>739</v>
      </c>
      <c r="F305" s="22"/>
      <c r="G305" s="22"/>
      <c r="H305" s="22"/>
      <c r="I305" s="22">
        <v>739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1097813</v>
      </c>
      <c r="E307" s="23">
        <f t="shared" si="78"/>
        <v>1097813</v>
      </c>
      <c r="F307" s="22"/>
      <c r="G307" s="22"/>
      <c r="H307" s="22"/>
      <c r="I307" s="22">
        <v>1093654</v>
      </c>
      <c r="J307" s="22"/>
      <c r="K307" s="24">
        <v>4159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28516</v>
      </c>
      <c r="E308" s="23">
        <f t="shared" si="78"/>
        <v>25983</v>
      </c>
      <c r="F308" s="22"/>
      <c r="G308" s="22"/>
      <c r="H308" s="22"/>
      <c r="I308" s="22">
        <v>25825</v>
      </c>
      <c r="J308" s="22"/>
      <c r="K308" s="24">
        <v>158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19761</v>
      </c>
      <c r="E309" s="23">
        <f t="shared" si="78"/>
        <v>19761</v>
      </c>
      <c r="F309" s="22">
        <v>4465</v>
      </c>
      <c r="G309" s="22"/>
      <c r="H309" s="22"/>
      <c r="I309" s="22">
        <v>13783</v>
      </c>
      <c r="J309" s="22"/>
      <c r="K309" s="24">
        <v>1513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5</v>
      </c>
      <c r="E329" s="20">
        <f t="shared" si="78"/>
        <v>5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5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5</v>
      </c>
      <c r="E353" s="20">
        <f t="shared" si="78"/>
        <v>5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5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5</v>
      </c>
      <c r="E355" s="23">
        <f t="shared" si="78"/>
        <v>5</v>
      </c>
      <c r="F355" s="22"/>
      <c r="G355" s="22"/>
      <c r="H355" s="22"/>
      <c r="I355" s="22"/>
      <c r="J355" s="22"/>
      <c r="K355" s="24">
        <v>5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6422</v>
      </c>
      <c r="E409" s="20">
        <f t="shared" si="98"/>
        <v>3887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80</v>
      </c>
      <c r="J409" s="20">
        <f t="shared" si="105"/>
        <v>0</v>
      </c>
      <c r="K409" s="21">
        <f t="shared" si="105"/>
        <v>3807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3217</v>
      </c>
      <c r="E413" s="20">
        <f t="shared" si="98"/>
        <v>682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80</v>
      </c>
      <c r="J413" s="20">
        <f t="shared" si="107"/>
        <v>0</v>
      </c>
      <c r="K413" s="21">
        <f t="shared" si="107"/>
        <v>602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2634</v>
      </c>
      <c r="E414" s="23">
        <f t="shared" si="98"/>
        <v>99</v>
      </c>
      <c r="F414" s="22"/>
      <c r="G414" s="22"/>
      <c r="H414" s="22"/>
      <c r="I414" s="22">
        <v>80</v>
      </c>
      <c r="J414" s="22"/>
      <c r="K414" s="24">
        <v>19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59</v>
      </c>
      <c r="E415" s="23">
        <f t="shared" si="98"/>
        <v>59</v>
      </c>
      <c r="F415" s="22"/>
      <c r="G415" s="22"/>
      <c r="H415" s="22"/>
      <c r="I415" s="22"/>
      <c r="J415" s="22"/>
      <c r="K415" s="24">
        <v>59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524</v>
      </c>
      <c r="E416" s="23">
        <f t="shared" si="98"/>
        <v>524</v>
      </c>
      <c r="F416" s="22"/>
      <c r="G416" s="22"/>
      <c r="H416" s="22"/>
      <c r="I416" s="22"/>
      <c r="J416" s="22"/>
      <c r="K416" s="24">
        <v>524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3205</v>
      </c>
      <c r="E417" s="20">
        <f t="shared" si="98"/>
        <v>3205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3205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3205</v>
      </c>
      <c r="E418" s="23">
        <f t="shared" si="98"/>
        <v>3205</v>
      </c>
      <c r="F418" s="22"/>
      <c r="G418" s="22"/>
      <c r="H418" s="22"/>
      <c r="I418" s="22"/>
      <c r="J418" s="22"/>
      <c r="K418" s="24">
        <v>3205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117548</v>
      </c>
      <c r="E430" s="20">
        <f t="shared" si="98"/>
        <v>113293</v>
      </c>
      <c r="F430" s="20">
        <f t="shared" ref="F430:K430" si="112">F431+F453+F466+F469+F477</f>
        <v>77274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36019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117548</v>
      </c>
      <c r="E431" s="20">
        <f t="shared" si="98"/>
        <v>113293</v>
      </c>
      <c r="F431" s="20">
        <f t="shared" ref="F431:K431" si="113">F432+F437+F447+F449+F451</f>
        <v>77274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36019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23800</v>
      </c>
      <c r="E432" s="20">
        <f t="shared" si="98"/>
        <v>19545</v>
      </c>
      <c r="F432" s="20">
        <f t="shared" ref="F432:K432" si="114">SUM(F433:F436)</f>
        <v>16780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2765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23800</v>
      </c>
      <c r="E435" s="23">
        <f t="shared" si="98"/>
        <v>19545</v>
      </c>
      <c r="F435" s="22">
        <v>16780</v>
      </c>
      <c r="G435" s="22"/>
      <c r="H435" s="22"/>
      <c r="I435" s="22"/>
      <c r="J435" s="22"/>
      <c r="K435" s="24">
        <v>2765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93748</v>
      </c>
      <c r="E437" s="20">
        <f t="shared" si="98"/>
        <v>93748</v>
      </c>
      <c r="F437" s="20">
        <f t="shared" ref="F437:K437" si="115">SUM(F438:F446)</f>
        <v>60494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33254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5512</v>
      </c>
      <c r="E439" s="23">
        <f t="shared" si="98"/>
        <v>5512</v>
      </c>
      <c r="F439" s="22"/>
      <c r="G439" s="22"/>
      <c r="H439" s="22"/>
      <c r="I439" s="22"/>
      <c r="J439" s="22"/>
      <c r="K439" s="24">
        <v>5512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88236</v>
      </c>
      <c r="E442" s="23">
        <f t="shared" si="98"/>
        <v>88236</v>
      </c>
      <c r="F442" s="22">
        <v>60494</v>
      </c>
      <c r="G442" s="22"/>
      <c r="H442" s="22"/>
      <c r="I442" s="22"/>
      <c r="J442" s="22"/>
      <c r="K442" s="24">
        <v>27742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2394254</v>
      </c>
      <c r="E536" s="30">
        <f t="shared" si="139"/>
        <v>2384938</v>
      </c>
      <c r="F536" s="30">
        <f t="shared" ref="F536:K536" si="141">F233+F480</f>
        <v>81819</v>
      </c>
      <c r="G536" s="30">
        <f t="shared" si="141"/>
        <v>0</v>
      </c>
      <c r="H536" s="30">
        <f t="shared" si="141"/>
        <v>0</v>
      </c>
      <c r="I536" s="30">
        <f t="shared" si="141"/>
        <v>2186240</v>
      </c>
      <c r="J536" s="30">
        <f t="shared" si="141"/>
        <v>672</v>
      </c>
      <c r="K536" s="31">
        <f t="shared" si="141"/>
        <v>116207</v>
      </c>
    </row>
    <row r="537" spans="1:11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2394254</v>
      </c>
      <c r="E544" s="20">
        <f>SUM(F544:K544)</f>
        <v>2378528</v>
      </c>
      <c r="F544" s="20">
        <f t="shared" ref="F544:K544" si="142">F22</f>
        <v>85523</v>
      </c>
      <c r="G544" s="20">
        <f t="shared" si="142"/>
        <v>0</v>
      </c>
      <c r="H544" s="20">
        <f t="shared" si="142"/>
        <v>0</v>
      </c>
      <c r="I544" s="20">
        <f t="shared" si="142"/>
        <v>2187581</v>
      </c>
      <c r="J544" s="20">
        <f t="shared" si="142"/>
        <v>1520</v>
      </c>
      <c r="K544" s="21">
        <f t="shared" si="142"/>
        <v>103904</v>
      </c>
    </row>
    <row r="545" spans="1:11" ht="25.5">
      <c r="A545" s="135">
        <v>5437</v>
      </c>
      <c r="B545" s="15"/>
      <c r="C545" s="148" t="s">
        <v>898</v>
      </c>
      <c r="D545" s="20">
        <f>D233</f>
        <v>2394254</v>
      </c>
      <c r="E545" s="20">
        <f>SUM(F545:K545)</f>
        <v>2384938</v>
      </c>
      <c r="F545" s="20">
        <f t="shared" ref="F545:K545" si="143">F233</f>
        <v>81819</v>
      </c>
      <c r="G545" s="20">
        <f t="shared" si="143"/>
        <v>0</v>
      </c>
      <c r="H545" s="20">
        <f t="shared" si="143"/>
        <v>0</v>
      </c>
      <c r="I545" s="20">
        <f t="shared" si="143"/>
        <v>2186240</v>
      </c>
      <c r="J545" s="20">
        <f t="shared" si="143"/>
        <v>672</v>
      </c>
      <c r="K545" s="21">
        <f t="shared" si="143"/>
        <v>116207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3704</v>
      </c>
      <c r="G546" s="23">
        <f t="shared" si="144"/>
        <v>0</v>
      </c>
      <c r="H546" s="23">
        <f t="shared" si="144"/>
        <v>0</v>
      </c>
      <c r="I546" s="23">
        <f t="shared" si="144"/>
        <v>1341</v>
      </c>
      <c r="J546" s="23">
        <f t="shared" si="144"/>
        <v>848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6410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12303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3704</v>
      </c>
      <c r="G552" s="20">
        <f t="shared" si="150"/>
        <v>0</v>
      </c>
      <c r="H552" s="20">
        <f t="shared" si="150"/>
        <v>0</v>
      </c>
      <c r="I552" s="20">
        <f t="shared" si="150"/>
        <v>1341</v>
      </c>
      <c r="J552" s="20">
        <f t="shared" si="150"/>
        <v>848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t="shared" ref="D553:K553" si="151">IF(D536-D224&gt;0,D536-D224,0)</f>
        <v>0</v>
      </c>
      <c r="E553" s="30">
        <f t="shared" si="151"/>
        <v>6410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12303</v>
      </c>
    </row>
    <row r="556" spans="1:11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11" s="97" customFormat="1">
      <c r="A557" s="96"/>
      <c r="B557" s="144"/>
      <c r="C557" s="144"/>
    </row>
    <row r="558" spans="1:11" s="97" customFormat="1">
      <c r="A558" s="96"/>
      <c r="B558" s="144"/>
      <c r="C558" s="144"/>
    </row>
    <row r="559" spans="1:11" s="97" customFormat="1">
      <c r="A559" s="96"/>
      <c r="B559" s="144"/>
      <c r="C559" s="144"/>
      <c r="E559" s="97" t="s">
        <v>313</v>
      </c>
      <c r="I559" s="97" t="s">
        <v>957</v>
      </c>
    </row>
    <row r="560" spans="1:11" s="97" customFormat="1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E513:K513"/>
    <mergeCell ref="F514:I514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K487:K488"/>
    <mergeCell ref="D486:D488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396:K396"/>
    <mergeCell ref="E397:E398"/>
    <mergeCell ref="J397:J398"/>
    <mergeCell ref="K397:K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E284:K284"/>
    <mergeCell ref="E285:E286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D424:D426"/>
    <mergeCell ref="J346:J347"/>
    <mergeCell ref="E514:E515"/>
    <mergeCell ref="E541:E542"/>
    <mergeCell ref="J541:J542"/>
    <mergeCell ref="J514:J515"/>
    <mergeCell ref="A513:A515"/>
    <mergeCell ref="B513:B515"/>
    <mergeCell ref="C513:C515"/>
    <mergeCell ref="D513:D515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31" zoomScaleNormal="100" workbookViewId="0">
      <selection activeCell="F42" sqref="F42"/>
    </sheetView>
  </sheetViews>
  <sheetFormatPr defaultRowHeight="12.75"/>
  <cols>
    <col min="1" max="1" width="5.5703125" style="427" customWidth="1"/>
    <col min="2" max="2" width="0" style="427" hidden="1" customWidth="1"/>
    <col min="3" max="3" width="43.140625" style="427" customWidth="1"/>
    <col min="4" max="4" width="20.5703125" style="426" customWidth="1"/>
    <col min="5" max="5" width="18.85546875" style="426" customWidth="1"/>
    <col min="6" max="6" width="19.7109375" style="427" customWidth="1"/>
    <col min="7" max="7" width="19.28515625" style="427" customWidth="1"/>
    <col min="8" max="16384" width="9.140625" style="427"/>
  </cols>
  <sheetData>
    <row r="1" spans="1:7">
      <c r="A1" s="424" t="s">
        <v>72</v>
      </c>
      <c r="B1" s="425"/>
      <c r="C1" s="426"/>
      <c r="F1" s="426"/>
      <c r="G1" s="426"/>
    </row>
    <row r="2" spans="1:7">
      <c r="A2" s="424" t="s">
        <v>400</v>
      </c>
      <c r="B2" s="425"/>
      <c r="C2" s="426"/>
      <c r="F2" s="428" t="s">
        <v>1668</v>
      </c>
    </row>
    <row r="3" spans="1:7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 &amp; Fili</f>
        <v>ФИЛИЈАЛА:   30 БЕОГРАД</v>
      </c>
      <c r="B5" s="431"/>
      <c r="C5" s="426"/>
      <c r="F5" s="426"/>
      <c r="G5" s="426"/>
    </row>
    <row r="6" spans="1:7">
      <c r="A6" s="66" t="str">
        <f>"ЗДРАВСТВЕНА УСТАНОВА:  " &amp; ZDU</f>
        <v>ЗДРАВСТВЕНА УСТАНОВА:  00230047 КБЦ Б КОСА</v>
      </c>
      <c r="B6" s="431"/>
      <c r="C6" s="426"/>
      <c r="F6" s="426"/>
      <c r="G6" s="426"/>
    </row>
    <row r="7" spans="1:7" ht="20.25" customHeight="1" thickBot="1">
      <c r="A7" s="426"/>
      <c r="B7" s="426"/>
      <c r="C7" s="426"/>
      <c r="F7" s="432" t="s">
        <v>241</v>
      </c>
    </row>
    <row r="8" spans="1:7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7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7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7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7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7" s="448" customFormat="1" ht="27.75" customHeight="1">
      <c r="A13" s="443" t="s">
        <v>203</v>
      </c>
      <c r="B13" s="444"/>
      <c r="C13" s="445" t="s">
        <v>1675</v>
      </c>
      <c r="D13" s="446">
        <f>SUM(D14:D18)</f>
        <v>134285</v>
      </c>
      <c r="E13" s="446">
        <f>SUM(E14:E18)</f>
        <v>1542</v>
      </c>
      <c r="F13" s="447">
        <f>SUM(F14:F18)</f>
        <v>132743</v>
      </c>
    </row>
    <row r="14" spans="1:7" s="455" customFormat="1" ht="18.75" customHeight="1">
      <c r="A14" s="449" t="s">
        <v>206</v>
      </c>
      <c r="B14" s="450"/>
      <c r="C14" s="451" t="s">
        <v>1676</v>
      </c>
      <c r="D14" s="452">
        <f>E14+F14</f>
        <v>44072</v>
      </c>
      <c r="E14" s="453">
        <v>1542</v>
      </c>
      <c r="F14" s="454">
        <v>42530</v>
      </c>
    </row>
    <row r="15" spans="1:7" s="455" customFormat="1" ht="20.25" customHeight="1">
      <c r="A15" s="449" t="s">
        <v>207</v>
      </c>
      <c r="B15" s="450"/>
      <c r="C15" s="451" t="s">
        <v>1824</v>
      </c>
      <c r="D15" s="452">
        <f t="shared" ref="D15:D41" si="0">E15+F15</f>
        <v>12329</v>
      </c>
      <c r="E15" s="453"/>
      <c r="F15" s="456">
        <v>12329</v>
      </c>
    </row>
    <row r="16" spans="1:7" s="455" customFormat="1" ht="27.75" customHeight="1">
      <c r="A16" s="449" t="s">
        <v>208</v>
      </c>
      <c r="B16" s="450"/>
      <c r="C16" s="451" t="s">
        <v>1825</v>
      </c>
      <c r="D16" s="452">
        <f t="shared" si="0"/>
        <v>69486</v>
      </c>
      <c r="E16" s="453"/>
      <c r="F16" s="456">
        <v>69486</v>
      </c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8398</v>
      </c>
      <c r="E18" s="453"/>
      <c r="F18" s="456">
        <v>8398</v>
      </c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1118</v>
      </c>
      <c r="E19" s="458"/>
      <c r="F19" s="459">
        <v>1118</v>
      </c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32140</v>
      </c>
      <c r="E20" s="446">
        <f>SUM(E21:E27)</f>
        <v>8</v>
      </c>
      <c r="F20" s="447">
        <f>SUM(F21:F27)</f>
        <v>32132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1594</v>
      </c>
      <c r="E21" s="453"/>
      <c r="F21" s="456">
        <v>1594</v>
      </c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4143</v>
      </c>
      <c r="E22" s="453"/>
      <c r="F22" s="456">
        <v>4143</v>
      </c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11796</v>
      </c>
      <c r="E24" s="453"/>
      <c r="F24" s="456">
        <v>11796</v>
      </c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12602</v>
      </c>
      <c r="E25" s="453"/>
      <c r="F25" s="454">
        <v>12602</v>
      </c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439</v>
      </c>
      <c r="E26" s="453">
        <v>8</v>
      </c>
      <c r="F26" s="456">
        <v>431</v>
      </c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1566</v>
      </c>
      <c r="E27" s="453"/>
      <c r="F27" s="456">
        <v>1566</v>
      </c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32029</v>
      </c>
      <c r="E28" s="458">
        <v>210</v>
      </c>
      <c r="F28" s="459">
        <v>31819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2458</v>
      </c>
      <c r="E29" s="458"/>
      <c r="F29" s="459">
        <v>2458</v>
      </c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5088</v>
      </c>
      <c r="E30" s="462"/>
      <c r="F30" s="459">
        <v>5088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9562</v>
      </c>
      <c r="E31" s="463">
        <f>SUM(E32:E36)</f>
        <v>0</v>
      </c>
      <c r="F31" s="464">
        <f>SUM(F32:F36)</f>
        <v>9562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7721</v>
      </c>
      <c r="E32" s="453"/>
      <c r="F32" s="456">
        <v>7721</v>
      </c>
    </row>
    <row r="33" spans="1:7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7" s="455" customFormat="1" ht="21" customHeight="1">
      <c r="A34" s="449" t="s">
        <v>1703</v>
      </c>
      <c r="B34" s="450"/>
      <c r="C34" s="460" t="s">
        <v>1704</v>
      </c>
      <c r="D34" s="452">
        <f t="shared" si="0"/>
        <v>84</v>
      </c>
      <c r="E34" s="465"/>
      <c r="F34" s="456">
        <v>84</v>
      </c>
    </row>
    <row r="35" spans="1:7" s="455" customFormat="1" ht="21" customHeight="1">
      <c r="A35" s="449" t="s">
        <v>1705</v>
      </c>
      <c r="B35" s="450"/>
      <c r="C35" s="460" t="s">
        <v>1706</v>
      </c>
      <c r="D35" s="452">
        <f t="shared" si="0"/>
        <v>1757</v>
      </c>
      <c r="E35" s="465"/>
      <c r="F35" s="456">
        <v>1757</v>
      </c>
    </row>
    <row r="36" spans="1:7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7" s="448" customFormat="1" ht="27.75" customHeight="1">
      <c r="A37" s="461" t="s">
        <v>1709</v>
      </c>
      <c r="B37" s="444"/>
      <c r="C37" s="466" t="s">
        <v>1710</v>
      </c>
      <c r="D37" s="463">
        <f>SUM(D38:D40)</f>
        <v>369</v>
      </c>
      <c r="E37" s="463">
        <f>SUM(E38:E40)</f>
        <v>0</v>
      </c>
      <c r="F37" s="464">
        <f>SUM(F38:F40)</f>
        <v>369</v>
      </c>
    </row>
    <row r="38" spans="1:7" s="455" customFormat="1" ht="20.25" customHeight="1">
      <c r="A38" s="449" t="s">
        <v>1711</v>
      </c>
      <c r="B38" s="450"/>
      <c r="C38" s="460" t="s">
        <v>1712</v>
      </c>
      <c r="D38" s="452">
        <f t="shared" si="0"/>
        <v>369</v>
      </c>
      <c r="E38" s="465"/>
      <c r="F38" s="456">
        <v>369</v>
      </c>
    </row>
    <row r="39" spans="1:7" s="455" customFormat="1" ht="20.25" customHeight="1">
      <c r="A39" s="449" t="s">
        <v>1713</v>
      </c>
      <c r="B39" s="450"/>
      <c r="C39" s="460" t="s">
        <v>1714</v>
      </c>
      <c r="D39" s="452">
        <f t="shared" si="0"/>
        <v>0</v>
      </c>
      <c r="E39" s="465"/>
      <c r="F39" s="456"/>
    </row>
    <row r="40" spans="1:7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7" s="448" customFormat="1" ht="24.75" customHeight="1">
      <c r="A41" s="461" t="s">
        <v>1717</v>
      </c>
      <c r="B41" s="444"/>
      <c r="C41" s="466" t="s">
        <v>1718</v>
      </c>
      <c r="D41" s="457">
        <f t="shared" si="0"/>
        <v>19558</v>
      </c>
      <c r="E41" s="462">
        <v>962</v>
      </c>
      <c r="F41" s="459">
        <v>18596</v>
      </c>
    </row>
    <row r="42" spans="1:7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236607</v>
      </c>
      <c r="E42" s="470">
        <f>+E10+E13+E19+E20+E28+E29+E30+E31+E37+E41</f>
        <v>2722</v>
      </c>
      <c r="F42" s="471">
        <f>+F10+F13+F19+F20+F28+F29+F30+F31+F37+F41</f>
        <v>233885</v>
      </c>
    </row>
    <row r="43" spans="1:7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spans="1:7" ht="13.5" customHeight="1">
      <c r="C46" s="477"/>
    </row>
    <row r="47" spans="1:7" ht="34.5" customHeight="1">
      <c r="C47" s="427" t="s">
        <v>483</v>
      </c>
      <c r="F47" s="427" t="s">
        <v>484</v>
      </c>
    </row>
    <row r="48" spans="1:7" ht="15.75" customHeight="1">
      <c r="C48" s="427" t="s">
        <v>1722</v>
      </c>
      <c r="F48" s="427" t="s">
        <v>485</v>
      </c>
    </row>
    <row r="49" spans="3:3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topLeftCell="A15" zoomScaleNormal="100" workbookViewId="0">
      <selection activeCell="G29" sqref="G29"/>
    </sheetView>
  </sheetViews>
  <sheetFormatPr defaultRowHeight="12.75"/>
  <cols>
    <col min="1" max="1" width="9.140625" style="427"/>
    <col min="2" max="2" width="0" style="427" hidden="1" customWidth="1"/>
    <col min="3" max="5" width="15.7109375" style="427" customWidth="1"/>
    <col min="6" max="6" width="17.42578125" style="427" customWidth="1"/>
    <col min="7" max="7" width="27.5703125" style="427" customWidth="1"/>
    <col min="8" max="8" width="2.42578125" style="427" hidden="1" customWidth="1"/>
    <col min="9" max="9" width="0.140625" style="427" customWidth="1"/>
    <col min="10" max="16384" width="9.140625" style="427"/>
  </cols>
  <sheetData>
    <row r="1" spans="1:12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12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12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12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12" ht="21.75" customHeight="1">
      <c r="A5" s="66" t="str">
        <f>"ФИЛИЈАЛА:   " &amp; Fili</f>
        <v>ФИЛИЈАЛА:   30 БЕОГРАД</v>
      </c>
      <c r="B5" s="431"/>
      <c r="C5" s="426"/>
      <c r="D5" s="426"/>
      <c r="E5" s="426"/>
      <c r="F5" s="426"/>
      <c r="G5" s="426"/>
      <c r="H5" s="426"/>
      <c r="I5" s="426"/>
    </row>
    <row r="6" spans="1:12" ht="18" customHeight="1">
      <c r="A6" s="66" t="str">
        <f>"ЗДРАВСТВЕНА УСТАНОВА:  " &amp; ZDU</f>
        <v>ЗДРАВСТВЕНА УСТАНОВА:  00230047 КБЦ Б КОСА</v>
      </c>
      <c r="B6" s="431"/>
      <c r="C6" s="426"/>
      <c r="D6" s="426"/>
      <c r="E6" s="426"/>
      <c r="F6" s="426"/>
      <c r="G6" s="426"/>
      <c r="H6" s="426"/>
      <c r="I6" s="426"/>
    </row>
    <row r="7" spans="1:12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12" ht="24.9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12" ht="24.9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150054</v>
      </c>
      <c r="H10" s="426"/>
      <c r="I10" s="426"/>
    </row>
    <row r="11" spans="1:12" ht="23.1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110934</v>
      </c>
      <c r="H11" s="426"/>
      <c r="I11" s="426"/>
    </row>
    <row r="12" spans="1:12" ht="23.1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12" ht="23.1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12" ht="23.1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>
        <v>29</v>
      </c>
      <c r="H14" s="426"/>
      <c r="I14" s="426"/>
    </row>
    <row r="15" spans="1:12" ht="23.1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12" ht="23.1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3.1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39091</v>
      </c>
      <c r="H17" s="426"/>
      <c r="I17" s="426"/>
    </row>
    <row r="18" spans="1:9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9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9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3.1" customHeight="1">
      <c r="A27" s="642" t="s">
        <v>1751</v>
      </c>
      <c r="B27" s="643"/>
      <c r="C27" s="643"/>
      <c r="D27" s="508">
        <v>74</v>
      </c>
      <c r="E27" s="508">
        <v>829</v>
      </c>
      <c r="F27" s="509">
        <f>SUM(D27:E27)</f>
        <v>903</v>
      </c>
      <c r="G27" s="510">
        <v>831</v>
      </c>
      <c r="H27" s="426"/>
      <c r="I27" s="426"/>
    </row>
    <row r="28" spans="1:9" ht="23.1" customHeight="1" thickBot="1">
      <c r="A28" s="644" t="s">
        <v>1823</v>
      </c>
      <c r="B28" s="645"/>
      <c r="C28" s="645"/>
      <c r="D28" s="511">
        <v>67</v>
      </c>
      <c r="E28" s="512">
        <v>828</v>
      </c>
      <c r="F28" s="513">
        <f>SUM(D28:E28)</f>
        <v>895</v>
      </c>
      <c r="G28" s="514">
        <v>824</v>
      </c>
      <c r="H28" s="426"/>
      <c r="I28" s="426"/>
    </row>
    <row r="32" spans="1:9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7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7"/>
  <sheetViews>
    <sheetView showGridLines="0" showOutlineSymbols="0" topLeftCell="A5" zoomScaleNormal="100" workbookViewId="0">
      <selection activeCell="E22" sqref="E22"/>
    </sheetView>
  </sheetViews>
  <sheetFormatPr defaultRowHeight="12.75"/>
  <cols>
    <col min="1" max="1" width="11.140625" style="523" customWidth="1"/>
    <col min="2" max="2" width="0" style="523" hidden="1" customWidth="1"/>
    <col min="3" max="3" width="10" style="523" customWidth="1"/>
    <col min="4" max="4" width="66" style="523" customWidth="1"/>
    <col min="5" max="5" width="23.28515625" style="523" customWidth="1"/>
    <col min="6" max="16384" width="9.140625" style="523"/>
  </cols>
  <sheetData>
    <row r="1" spans="1: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1752</v>
      </c>
    </row>
    <row r="3" spans="1:5">
      <c r="A3" s="520" t="s">
        <v>474</v>
      </c>
      <c r="B3" s="521"/>
      <c r="C3" s="522"/>
      <c r="D3" s="522"/>
      <c r="E3" s="522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 &amp; Fili</f>
        <v>ФИЛИЈАЛА:   30 БЕОГРАД</v>
      </c>
      <c r="B5" s="525"/>
      <c r="C5" s="526"/>
      <c r="D5" s="522"/>
      <c r="E5" s="522"/>
    </row>
    <row r="6" spans="1:5" ht="18" customHeight="1">
      <c r="A6" s="66" t="str">
        <f>"ЗДРАВСТВЕНА УСТАНОВА:  " &amp; ZDU</f>
        <v>ЗДРАВСТВЕНА УСТАНОВА:  00230047 КБЦ Б КОСА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1669</v>
      </c>
      <c r="B8" s="529"/>
      <c r="C8" s="529" t="s">
        <v>1726</v>
      </c>
      <c r="D8" s="529" t="s">
        <v>1753</v>
      </c>
      <c r="E8" s="529" t="s">
        <v>1823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1728</v>
      </c>
      <c r="B10" s="534"/>
      <c r="C10" s="534" t="s">
        <v>1057</v>
      </c>
      <c r="D10" s="535" t="s">
        <v>1754</v>
      </c>
      <c r="E10" s="536">
        <f>E11+E12+E13+E14</f>
        <v>169816</v>
      </c>
    </row>
    <row r="11" spans="1:5" ht="21" customHeight="1">
      <c r="A11" s="537" t="s">
        <v>1755</v>
      </c>
      <c r="B11" s="538"/>
      <c r="C11" s="538" t="s">
        <v>1063</v>
      </c>
      <c r="D11" s="539" t="s">
        <v>1064</v>
      </c>
      <c r="E11" s="540"/>
    </row>
    <row r="12" spans="1:5" ht="21" customHeight="1">
      <c r="A12" s="537" t="s">
        <v>1756</v>
      </c>
      <c r="B12" s="538"/>
      <c r="C12" s="538" t="s">
        <v>1065</v>
      </c>
      <c r="D12" s="539" t="s">
        <v>1757</v>
      </c>
      <c r="E12" s="540"/>
    </row>
    <row r="13" spans="1:5" ht="21" customHeight="1">
      <c r="A13" s="537" t="s">
        <v>1758</v>
      </c>
      <c r="B13" s="538"/>
      <c r="C13" s="538" t="s">
        <v>1069</v>
      </c>
      <c r="D13" s="539" t="s">
        <v>1759</v>
      </c>
      <c r="E13" s="540">
        <v>2826</v>
      </c>
    </row>
    <row r="14" spans="1:5" ht="21" customHeight="1">
      <c r="A14" s="537" t="s">
        <v>1760</v>
      </c>
      <c r="B14" s="538"/>
      <c r="C14" s="538" t="s">
        <v>1071</v>
      </c>
      <c r="D14" s="539" t="s">
        <v>1832</v>
      </c>
      <c r="E14" s="541">
        <f>SUM(E15:E17)+E41</f>
        <v>166990</v>
      </c>
    </row>
    <row r="15" spans="1:5" ht="21" customHeight="1">
      <c r="A15" s="542">
        <v>1</v>
      </c>
      <c r="B15" s="489"/>
      <c r="C15" s="489" t="s">
        <v>1761</v>
      </c>
      <c r="D15" s="519" t="s">
        <v>1762</v>
      </c>
      <c r="E15" s="543"/>
    </row>
    <row r="16" spans="1:5" ht="21" customHeight="1">
      <c r="A16" s="542">
        <v>2</v>
      </c>
      <c r="B16" s="489"/>
      <c r="C16" s="489" t="s">
        <v>1763</v>
      </c>
      <c r="D16" s="544" t="s">
        <v>1764</v>
      </c>
      <c r="E16" s="543">
        <v>4000</v>
      </c>
    </row>
    <row r="17" spans="1:5" ht="21" customHeight="1">
      <c r="A17" s="542">
        <v>3</v>
      </c>
      <c r="B17" s="489"/>
      <c r="C17" s="489" t="s">
        <v>1765</v>
      </c>
      <c r="D17" s="519" t="s">
        <v>1766</v>
      </c>
      <c r="E17" s="545">
        <f>E18+E19+E39+E40</f>
        <v>162990</v>
      </c>
    </row>
    <row r="18" spans="1:5" ht="21" customHeight="1">
      <c r="A18" s="542" t="s">
        <v>1767</v>
      </c>
      <c r="B18" s="489"/>
      <c r="C18" s="489" t="s">
        <v>1768</v>
      </c>
      <c r="D18" s="519" t="s">
        <v>98</v>
      </c>
      <c r="E18" s="546">
        <v>1477</v>
      </c>
    </row>
    <row r="19" spans="1:5" ht="21" customHeight="1">
      <c r="A19" s="542" t="s">
        <v>1769</v>
      </c>
      <c r="B19" s="489"/>
      <c r="C19" s="489" t="s">
        <v>1770</v>
      </c>
      <c r="D19" s="519" t="s">
        <v>1771</v>
      </c>
      <c r="E19" s="545">
        <f>E20+E28+E29+E37+E38</f>
        <v>158912</v>
      </c>
    </row>
    <row r="20" spans="1:5" ht="21" customHeight="1">
      <c r="A20" s="542" t="s">
        <v>1772</v>
      </c>
      <c r="B20" s="489"/>
      <c r="C20" s="489"/>
      <c r="D20" s="519" t="s">
        <v>1773</v>
      </c>
      <c r="E20" s="545">
        <f>SUM(E21:E27)</f>
        <v>70896</v>
      </c>
    </row>
    <row r="21" spans="1:5" ht="21" customHeight="1">
      <c r="A21" s="547" t="s">
        <v>1774</v>
      </c>
      <c r="B21" s="489"/>
      <c r="C21" s="489"/>
      <c r="D21" s="519" t="s">
        <v>1775</v>
      </c>
      <c r="E21" s="543">
        <v>38245</v>
      </c>
    </row>
    <row r="22" spans="1:5" ht="21" customHeight="1">
      <c r="A22" s="547" t="s">
        <v>1776</v>
      </c>
      <c r="B22" s="489"/>
      <c r="C22" s="489"/>
      <c r="D22" s="519" t="s">
        <v>1777</v>
      </c>
      <c r="E22" s="543">
        <v>4</v>
      </c>
    </row>
    <row r="23" spans="1:5" ht="21" customHeight="1">
      <c r="A23" s="547" t="s">
        <v>1778</v>
      </c>
      <c r="B23" s="489"/>
      <c r="C23" s="489"/>
      <c r="D23" s="519" t="s">
        <v>1779</v>
      </c>
      <c r="E23" s="543">
        <v>4755</v>
      </c>
    </row>
    <row r="24" spans="1:5" ht="21" customHeight="1">
      <c r="A24" s="547" t="s">
        <v>1780</v>
      </c>
      <c r="B24" s="489"/>
      <c r="C24" s="489"/>
      <c r="D24" s="519" t="s">
        <v>1781</v>
      </c>
      <c r="E24" s="543">
        <v>22281</v>
      </c>
    </row>
    <row r="25" spans="1:5" ht="21" customHeight="1">
      <c r="A25" s="547" t="s">
        <v>1782</v>
      </c>
      <c r="B25" s="489"/>
      <c r="C25" s="489"/>
      <c r="D25" s="519" t="s">
        <v>1783</v>
      </c>
      <c r="E25" s="543"/>
    </row>
    <row r="26" spans="1:5" ht="21" customHeight="1">
      <c r="A26" s="547" t="s">
        <v>1784</v>
      </c>
      <c r="B26" s="489"/>
      <c r="C26" s="489"/>
      <c r="D26" s="519" t="s">
        <v>1785</v>
      </c>
      <c r="E26" s="543"/>
    </row>
    <row r="27" spans="1:5" ht="21" customHeight="1">
      <c r="A27" s="547" t="s">
        <v>1786</v>
      </c>
      <c r="B27" s="489"/>
      <c r="C27" s="489"/>
      <c r="D27" s="519" t="s">
        <v>1787</v>
      </c>
      <c r="E27" s="543">
        <v>5611</v>
      </c>
    </row>
    <row r="28" spans="1:5" ht="21" customHeight="1">
      <c r="A28" s="542" t="s">
        <v>1788</v>
      </c>
      <c r="B28" s="489"/>
      <c r="C28" s="489"/>
      <c r="D28" s="519" t="s">
        <v>1789</v>
      </c>
      <c r="E28" s="543"/>
    </row>
    <row r="29" spans="1:5" ht="21" customHeight="1">
      <c r="A29" s="542" t="s">
        <v>1790</v>
      </c>
      <c r="B29" s="489"/>
      <c r="C29" s="489"/>
      <c r="D29" s="519" t="s">
        <v>1791</v>
      </c>
      <c r="E29" s="545">
        <f>SUM(E30:E36)</f>
        <v>31914</v>
      </c>
    </row>
    <row r="30" spans="1:5" ht="21" customHeight="1">
      <c r="A30" s="547" t="s">
        <v>1792</v>
      </c>
      <c r="B30" s="489"/>
      <c r="C30" s="489"/>
      <c r="D30" s="519" t="s">
        <v>1793</v>
      </c>
      <c r="E30" s="543">
        <v>1622</v>
      </c>
    </row>
    <row r="31" spans="1:5" ht="21" customHeight="1">
      <c r="A31" s="547" t="s">
        <v>1794</v>
      </c>
      <c r="B31" s="489"/>
      <c r="C31" s="489"/>
      <c r="D31" s="519" t="s">
        <v>1795</v>
      </c>
      <c r="E31" s="543">
        <v>6390</v>
      </c>
    </row>
    <row r="32" spans="1:5" ht="28.5" customHeight="1">
      <c r="A32" s="547" t="s">
        <v>1796</v>
      </c>
      <c r="B32" s="489"/>
      <c r="C32" s="489"/>
      <c r="D32" s="519" t="s">
        <v>1797</v>
      </c>
      <c r="E32" s="543"/>
    </row>
    <row r="33" spans="1:5" ht="21" customHeight="1">
      <c r="A33" s="547" t="s">
        <v>1798</v>
      </c>
      <c r="B33" s="489"/>
      <c r="C33" s="489"/>
      <c r="D33" s="519" t="s">
        <v>1799</v>
      </c>
      <c r="E33" s="543">
        <v>8242</v>
      </c>
    </row>
    <row r="34" spans="1:5" ht="21" customHeight="1">
      <c r="A34" s="547" t="s">
        <v>1800</v>
      </c>
      <c r="B34" s="489"/>
      <c r="C34" s="489"/>
      <c r="D34" s="519" t="s">
        <v>1801</v>
      </c>
      <c r="E34" s="543">
        <v>12705</v>
      </c>
    </row>
    <row r="35" spans="1:5" ht="21" customHeight="1">
      <c r="A35" s="547" t="s">
        <v>1802</v>
      </c>
      <c r="B35" s="489"/>
      <c r="C35" s="489"/>
      <c r="D35" s="519" t="s">
        <v>1803</v>
      </c>
      <c r="E35" s="543">
        <v>775</v>
      </c>
    </row>
    <row r="36" spans="1:5" ht="21" customHeight="1">
      <c r="A36" s="547" t="s">
        <v>1804</v>
      </c>
      <c r="B36" s="489"/>
      <c r="C36" s="489"/>
      <c r="D36" s="519" t="s">
        <v>1805</v>
      </c>
      <c r="E36" s="543">
        <v>2180</v>
      </c>
    </row>
    <row r="37" spans="1:5" ht="25.5" customHeight="1">
      <c r="A37" s="542" t="s">
        <v>1806</v>
      </c>
      <c r="B37" s="489"/>
      <c r="C37" s="489"/>
      <c r="D37" s="519" t="s">
        <v>1807</v>
      </c>
      <c r="E37" s="543">
        <v>56102</v>
      </c>
    </row>
    <row r="38" spans="1:5" ht="21" customHeight="1">
      <c r="A38" s="542" t="s">
        <v>1808</v>
      </c>
      <c r="B38" s="489"/>
      <c r="C38" s="489"/>
      <c r="D38" s="519" t="s">
        <v>1809</v>
      </c>
      <c r="E38" s="543"/>
    </row>
    <row r="39" spans="1:5" ht="21" customHeight="1">
      <c r="A39" s="542" t="s">
        <v>1810</v>
      </c>
      <c r="B39" s="489"/>
      <c r="C39" s="489" t="s">
        <v>1811</v>
      </c>
      <c r="D39" s="519" t="s">
        <v>1812</v>
      </c>
      <c r="E39" s="543">
        <v>2601</v>
      </c>
    </row>
    <row r="40" spans="1:5" ht="21" customHeight="1">
      <c r="A40" s="549" t="s">
        <v>1813</v>
      </c>
      <c r="B40" s="550"/>
      <c r="C40" s="549"/>
      <c r="D40" s="551" t="s">
        <v>1814</v>
      </c>
      <c r="E40" s="543"/>
    </row>
    <row r="41" spans="1:5" ht="21" customHeight="1">
      <c r="A41" s="549" t="s">
        <v>205</v>
      </c>
      <c r="B41" s="550"/>
      <c r="C41" s="549" t="s">
        <v>1830</v>
      </c>
      <c r="D41" s="551" t="s">
        <v>1831</v>
      </c>
      <c r="E41" s="543"/>
    </row>
    <row r="43" spans="1:5">
      <c r="A43" s="548" t="s">
        <v>1721</v>
      </c>
    </row>
    <row r="44" spans="1:5" ht="21" customHeight="1"/>
    <row r="45" spans="1:5">
      <c r="A45" s="523" t="s">
        <v>483</v>
      </c>
      <c r="E45" s="523" t="s">
        <v>484</v>
      </c>
    </row>
    <row r="46" spans="1:5" ht="25.5" customHeight="1">
      <c r="A46" s="523" t="s">
        <v>312</v>
      </c>
      <c r="E46" s="523" t="s">
        <v>485</v>
      </c>
    </row>
    <row r="47" spans="1:5" ht="23.25" customHeight="1">
      <c r="A47" s="523" t="s">
        <v>1746</v>
      </c>
      <c r="C47" s="523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3</xdr:col>
                <xdr:colOff>3333750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104775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80</vt:i4>
      </vt:variant>
    </vt:vector>
  </HeadingPairs>
  <TitlesOfParts>
    <vt:vector size="98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</vt:lpstr>
      <vt:lpstr>Povracaj</vt:lpstr>
      <vt:lpstr>KontrolaF</vt:lpstr>
      <vt:lpstr>Kontrola</vt:lpstr>
      <vt:lpstr>biop</vt:lpstr>
      <vt:lpstr>bip</vt:lpstr>
      <vt:lpstr>BrojPodr</vt:lpstr>
      <vt:lpstr>BO!BrojPodracuna</vt:lpstr>
      <vt:lpstr>'Krv1'!BrojPodracuna</vt:lpstr>
      <vt:lpstr>'Krv2'!BrojPodracuna</vt:lpstr>
      <vt:lpstr>OZPR!BrojPodracuna</vt:lpstr>
      <vt:lpstr>Povracaj!BrojPodracuna</vt:lpstr>
      <vt:lpstr>Transferi!BrojPodracuna</vt:lpstr>
      <vt:lpstr>BrojPodracuna</vt:lpstr>
      <vt:lpstr>Datum</vt:lpstr>
      <vt:lpstr>Fili</vt:lpstr>
      <vt:lpstr>BO!Filijala</vt:lpstr>
      <vt:lpstr>K9OOSO!Filijala</vt:lpstr>
      <vt:lpstr>'Krv1'!Filijala</vt:lpstr>
      <vt:lpstr>'Krv2'!Filijala</vt:lpstr>
      <vt:lpstr>OZPR!Filijala</vt:lpstr>
      <vt:lpstr>Povracaj!Filijala</vt:lpstr>
      <vt:lpstr>Transferi!Filijala</vt:lpstr>
      <vt:lpstr>Filijala</vt:lpstr>
      <vt:lpstr>MatBroj</vt:lpstr>
      <vt:lpstr>BO!MaticniBroj</vt:lpstr>
      <vt:lpstr>'Krv1'!MaticniBroj</vt:lpstr>
      <vt:lpstr>'Krv2'!MaticniBroj</vt:lpstr>
      <vt:lpstr>OZPR!MaticniBroj</vt:lpstr>
      <vt:lpstr>Povracaj!MaticniBroj</vt:lpstr>
      <vt:lpstr>Transferi!MaticniBroj</vt:lpstr>
      <vt:lpstr>MaticniBroj</vt:lpstr>
      <vt:lpstr>BO!NazivKorisnika</vt:lpstr>
      <vt:lpstr>'Krv1'!NazivKorisnika</vt:lpstr>
      <vt:lpstr>'Krv2'!NazivKorisnika</vt:lpstr>
      <vt:lpstr>OZPR!NazivKorisnika</vt:lpstr>
      <vt:lpstr>Povracaj!NazivKorisnika</vt:lpstr>
      <vt:lpstr>Transferi!NazivKorisnika</vt:lpstr>
      <vt:lpstr>NazivKorisnika</vt:lpstr>
      <vt:lpstr>NazKorisnika</vt:lpstr>
      <vt:lpstr>KontrolaF!Odstupanje_1</vt:lpstr>
      <vt:lpstr>BO!PIB</vt:lpstr>
      <vt:lpstr>'Krv1'!PIB</vt:lpstr>
      <vt:lpstr>'Krv2'!PIB</vt:lpstr>
      <vt:lpstr>OZPR!PIB</vt:lpstr>
      <vt:lpstr>Povracaj!PIB</vt:lpstr>
      <vt:lpstr>Transferi!PIB</vt:lpstr>
      <vt:lpstr>PIB</vt:lpstr>
      <vt:lpstr>K9OOSO!Print_Area</vt:lpstr>
      <vt:lpstr>'Krv1'!Print_Area</vt:lpstr>
      <vt:lpstr>'Krv2'!Print_Area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'Krv2'!Print_Titles</vt:lpstr>
      <vt:lpstr>Obrazac2!Print_Titles</vt:lpstr>
      <vt:lpstr>Obrazac3!Print_Titles</vt:lpstr>
      <vt:lpstr>Obrazac4!Print_Titles</vt:lpstr>
      <vt:lpstr>Razlika</vt:lpstr>
      <vt:lpstr>BO!Sediste</vt:lpstr>
      <vt:lpstr>'Krv1'!Sediste</vt:lpstr>
      <vt:lpstr>'Krv2'!Sediste</vt:lpstr>
      <vt:lpstr>OZPR!Sediste</vt:lpstr>
      <vt:lpstr>Povracaj!Sediste</vt:lpstr>
      <vt:lpstr>Transferi!Sediste</vt:lpstr>
      <vt:lpstr>Sediste</vt:lpstr>
      <vt:lpstr>SifraFilijale</vt:lpstr>
      <vt:lpstr>SifraZU</vt:lpstr>
      <vt:lpstr>ZbirK2</vt:lpstr>
      <vt:lpstr>ZDU</vt:lpstr>
      <vt:lpstr>BO!ZU</vt:lpstr>
      <vt:lpstr>K9OOSO!ZU</vt:lpstr>
      <vt:lpstr>'Krv1'!ZU</vt:lpstr>
      <vt:lpstr>'Krv2'!ZU</vt:lpstr>
      <vt:lpstr>OZPR!ZU</vt:lpstr>
      <vt:lpstr>Povracaj!ZU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Milošević Bojan</dc:creator>
  <cp:lastModifiedBy>Milošević Bojan</cp:lastModifiedBy>
  <cp:lastPrinted>2019-02-28T09:57:53Z</cp:lastPrinted>
  <dcterms:created xsi:type="dcterms:W3CDTF">2002-07-23T06:43:57Z</dcterms:created>
  <dcterms:modified xsi:type="dcterms:W3CDTF">2019-04-02T10:49:00Z</dcterms:modified>
</cp:coreProperties>
</file>