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3045" activeTab="0"/>
  </bookViews>
  <sheets>
    <sheet name="2023" sheetId="1" r:id="rId1"/>
  </sheets>
  <definedNames>
    <definedName name="_xlnm.Print_Area" localSheetId="0">'2023'!$A$1:$G$236</definedName>
  </definedNames>
  <calcPr fullCalcOnLoad="1"/>
</workbook>
</file>

<file path=xl/sharedStrings.xml><?xml version="1.0" encoding="utf-8"?>
<sst xmlns="http://schemas.openxmlformats.org/spreadsheetml/2006/main" count="234" uniqueCount="216">
  <si>
    <t xml:space="preserve">P R I H O D I  </t>
  </si>
  <si>
    <t>Br.konta</t>
  </si>
  <si>
    <t>OPIS</t>
  </si>
  <si>
    <t>PRIHOD OD PRODAJE
DOBARA I USLUGA</t>
  </si>
  <si>
    <t>PRIHODI IZ BUDZETA</t>
  </si>
  <si>
    <t>MEMORANDUMSKE STAVKE
ZA REFUNDACIJU RASHODA</t>
  </si>
  <si>
    <t>TEKUCI PRIHODI</t>
  </si>
  <si>
    <t>PRIMANJA OD PRODAJE
NEFINANSIJSKE IMOVINE</t>
  </si>
  <si>
    <t>R A S H O D I</t>
  </si>
  <si>
    <t>RASHODI ZA ZAPOSLENE</t>
  </si>
  <si>
    <t xml:space="preserve">KORISCENJE ROBA I USLUGA </t>
  </si>
  <si>
    <t>STALNI TROŠKOVI</t>
  </si>
  <si>
    <t>TROŠKOVI PUTOVANJA</t>
  </si>
  <si>
    <t>USLUGE PO UGOVORU</t>
  </si>
  <si>
    <t>SPECIJALIZOVANE USLUGE</t>
  </si>
  <si>
    <t>MATERIJAL</t>
  </si>
  <si>
    <t>OSTALI RASHODI</t>
  </si>
  <si>
    <t>TEKUCI RASHODI</t>
  </si>
  <si>
    <t>IZDACI ZA NABAVKU 
NEFIN. IMOVINE</t>
  </si>
  <si>
    <t>VIŠAK PRIHODA-SUFICIT</t>
  </si>
  <si>
    <t>MANJAK PRIHODA-DEFICIT</t>
  </si>
  <si>
    <t>UKUPNO RASHODI 
I IZDACI (IV+V)</t>
  </si>
  <si>
    <t>R.
br.</t>
  </si>
  <si>
    <t>Naknada za prevoz zaposlenih</t>
  </si>
  <si>
    <t>PRIHOD OD RFZO</t>
  </si>
  <si>
    <t>Prihodi od imovine koja pripada 
imaocima polise osiguranja</t>
  </si>
  <si>
    <t xml:space="preserve">PRIHODI OD IMOVINE  </t>
  </si>
  <si>
    <t>TRANSFERI OD FIZIČKIH
I PRAVNIH LICA</t>
  </si>
  <si>
    <t>Bolovanje preko 30 dana</t>
  </si>
  <si>
    <t>Participacija</t>
  </si>
  <si>
    <t>PLATE, DODACI I NAKNADE</t>
  </si>
  <si>
    <t>DOPRINOSI NA TERET POSL.</t>
  </si>
  <si>
    <t>NAKNADE U NATURI</t>
  </si>
  <si>
    <t>Prevoz (markice)</t>
  </si>
  <si>
    <t>SOCIJALNA DAVANJA ZAPOSL.</t>
  </si>
  <si>
    <t>Porodiljsko bolovanje</t>
  </si>
  <si>
    <t>NAKNADA TROŠKOVA ZAPOSL.</t>
  </si>
  <si>
    <t>NAKN.ZAPOSL.I POS.RASHODI</t>
  </si>
  <si>
    <t>Zdravstvene usluge</t>
  </si>
  <si>
    <t>Usluge za električnu energiju</t>
  </si>
  <si>
    <t>Deratizacija i steriliz.-angio sala</t>
  </si>
  <si>
    <t>Usluge čišćenja</t>
  </si>
  <si>
    <t>Doprinos za korišćenje vode</t>
  </si>
  <si>
    <t>Telefon, telefaks</t>
  </si>
  <si>
    <t>Internet</t>
  </si>
  <si>
    <t>Usluge mobilnog telefona</t>
  </si>
  <si>
    <t>Poštanske markice</t>
  </si>
  <si>
    <t>Troškovi osiguranja vozila</t>
  </si>
  <si>
    <t>Osiguranje zaposlenih</t>
  </si>
  <si>
    <t>Radovi na vodovodu i kanalizaciji</t>
  </si>
  <si>
    <t>Centralno grejanje</t>
  </si>
  <si>
    <t>Električne instalacije</t>
  </si>
  <si>
    <t>Kancelarijski materijal</t>
  </si>
  <si>
    <t>Stručna literatura</t>
  </si>
  <si>
    <t>Benzin</t>
  </si>
  <si>
    <t>Graftovi</t>
  </si>
  <si>
    <t>Stentovi</t>
  </si>
  <si>
    <t>Alat i inventar</t>
  </si>
  <si>
    <t>AMORTIZACIJA I UPOTREBA
OSNOVNIH SREDSTAVA</t>
  </si>
  <si>
    <t>Amortizacija opreme</t>
  </si>
  <si>
    <t>PRATEĆI TROŠ.ZADUŽIVANJA</t>
  </si>
  <si>
    <t>POREZI, TAKSE I KAZNE</t>
  </si>
  <si>
    <t>Registracija vozila</t>
  </si>
  <si>
    <t>Republičke takse</t>
  </si>
  <si>
    <t>Sudske takse</t>
  </si>
  <si>
    <t>NOVČANE KAZNE I PENALI</t>
  </si>
  <si>
    <t>MAŠINE I OPREMA</t>
  </si>
  <si>
    <t>Nameštaj</t>
  </si>
  <si>
    <t>Računarska oprema</t>
  </si>
  <si>
    <t>Štampači</t>
  </si>
  <si>
    <t>Mreže</t>
  </si>
  <si>
    <t>Oprema za domaćinstvo</t>
  </si>
  <si>
    <t>Medicinska oprema</t>
  </si>
  <si>
    <t>Laboratorijska oprema</t>
  </si>
  <si>
    <t>NEMATERIJALNA IMOVINA</t>
  </si>
  <si>
    <t>Kompjuterski softver</t>
  </si>
  <si>
    <t>Jubilarne nagrade</t>
  </si>
  <si>
    <t>Usluge vodovoda i kanalizacije</t>
  </si>
  <si>
    <t>Dimničarske usluge</t>
  </si>
  <si>
    <t>Novč.kazne po rešenju sudova</t>
  </si>
  <si>
    <t>Amortizacija zgrada i gradj.objekta</t>
  </si>
  <si>
    <t>Filijala Beograd-namene iz ugovora</t>
  </si>
  <si>
    <t>Prihodi od donacije - ostalo</t>
  </si>
  <si>
    <t>UKUPNO PRIHODI 
I PRIMANJA(VII+VIII+III)</t>
  </si>
  <si>
    <t>AMORTIZACIJA NEKRETNINE I OPR.</t>
  </si>
  <si>
    <t>Prihodi od kupaca</t>
  </si>
  <si>
    <t>Usluge kliničkog ispitivanja lekova</t>
  </si>
  <si>
    <t>Ostali prihodi</t>
  </si>
  <si>
    <t>Prihodi od poslovne tehničke saradnje</t>
  </si>
  <si>
    <t>Invalidi rada</t>
  </si>
  <si>
    <t>Porodiljsko odsustvo</t>
  </si>
  <si>
    <t>Rashodi za obrazovanje dece zaposlenih</t>
  </si>
  <si>
    <t>Pomoć u slučaju smrti zaposlenih</t>
  </si>
  <si>
    <t>Ostale pomoći zaposlenima</t>
  </si>
  <si>
    <t>Otpremnina prilikom odlaska u penziju</t>
  </si>
  <si>
    <t>Nakn.članovima U.O. i N.O.</t>
  </si>
  <si>
    <t>Usluge zaštite imovine</t>
  </si>
  <si>
    <t>Osiguranje opreme</t>
  </si>
  <si>
    <t>Osiguranje od odgovornosti prema trećim licima</t>
  </si>
  <si>
    <t>Troškovi pl. prometa</t>
  </si>
  <si>
    <t>Troškovi bank.usluga</t>
  </si>
  <si>
    <t>Radio televizijska pretplata-Kablovska televizija</t>
  </si>
  <si>
    <t>Ostale administrativne usluge</t>
  </si>
  <si>
    <t>Objavljivanje tendera i stručnih oglasa</t>
  </si>
  <si>
    <t>Naknade clanovima U.O. i N.O.</t>
  </si>
  <si>
    <t>Laboratorijske usluge</t>
  </si>
  <si>
    <t>Ostale medicinske usluge</t>
  </si>
  <si>
    <t>Radovi na komunikacionim instalacijama</t>
  </si>
  <si>
    <t>Tekuće popravke i održavanje ostalih objekata</t>
  </si>
  <si>
    <t>Mehaničke popravke</t>
  </si>
  <si>
    <t>Popravke električne i elektronske opreme</t>
  </si>
  <si>
    <t>Ostale popravke i održavanje opreme za saobraćaj</t>
  </si>
  <si>
    <t>Oprema za komunikaciju</t>
  </si>
  <si>
    <t>Elektronska i fotografska oprema</t>
  </si>
  <si>
    <t>Oprema za domaćinstvo i ugostiteljstvo</t>
  </si>
  <si>
    <t>Birotehnička oprema</t>
  </si>
  <si>
    <t>Tekuće popravke i održavanje opreme za poljoprivredu</t>
  </si>
  <si>
    <t>Tekuće popravke i održavanje opreme za očuvanje živorne sredine</t>
  </si>
  <si>
    <t>Tekuće popravke i održavanje opreme za javnu bezbednost</t>
  </si>
  <si>
    <t>Ostali materijali za očuvanje životne sredine</t>
  </si>
  <si>
    <t>Krv i produkti od krvi</t>
  </si>
  <si>
    <t>Laboratorijski materijal</t>
  </si>
  <si>
    <t>Lekovi u zdravstvenoj ustanovi</t>
  </si>
  <si>
    <t>Citostatici sa liste lekova</t>
  </si>
  <si>
    <t>Citostatici “C” liste</t>
  </si>
  <si>
    <t>Implantati u ortopediji-endoproteze</t>
  </si>
  <si>
    <t>Ostali ugradni materijal u ortopediji</t>
  </si>
  <si>
    <t>Pejsmejkeri i elektrode</t>
  </si>
  <si>
    <t>Mrežice</t>
  </si>
  <si>
    <t>Hemijska sredstva za čišenje</t>
  </si>
  <si>
    <t>Inventar za održavanje higijene</t>
  </si>
  <si>
    <t>Ostali materijal za održavanje higijene</t>
  </si>
  <si>
    <t>Namirnice za pripremanje hrane</t>
  </si>
  <si>
    <t>Ostali materijali za ugostiteljstvo</t>
  </si>
  <si>
    <t>Kazne za kašnjenja</t>
  </si>
  <si>
    <t>Potrošni materijal</t>
  </si>
  <si>
    <t>Rezervni delovi</t>
  </si>
  <si>
    <t>Pokloni za decu zaposlenih</t>
  </si>
  <si>
    <t>Računske masine</t>
  </si>
  <si>
    <t>Elektronska oprema</t>
  </si>
  <si>
    <t>Nematerijalna sredstva -Izrada sajta</t>
  </si>
  <si>
    <t>KBC "Bežanijska kosa"</t>
  </si>
  <si>
    <t>Bežanijska kosa bb</t>
  </si>
  <si>
    <t>EKONOMSKO-FINANSIJSKE POSLOVE</t>
  </si>
  <si>
    <t>Magistralni i galenski preparati</t>
  </si>
  <si>
    <t>Sanitetski i drugi potrošni materijal - Preparati</t>
  </si>
  <si>
    <t>Cveće i zelenilo</t>
  </si>
  <si>
    <t>DONACIJE DOTACIJE I TRANSFERI</t>
  </si>
  <si>
    <t>Otpremnine</t>
  </si>
  <si>
    <t>Ostali porezi - za donacije</t>
  </si>
  <si>
    <t>VARIJA ŠUŠA</t>
  </si>
  <si>
    <t xml:space="preserve">TEKUĆE POPRAVKE 
I ODRZAVANJE </t>
  </si>
  <si>
    <t>Odeća obuća i uniforme</t>
  </si>
  <si>
    <t>Usluge održavanja računara ( servera i mreže)</t>
  </si>
  <si>
    <t>ŠEF KNJIGOVODSTVA</t>
  </si>
  <si>
    <t>Ostale popravke i održavanje administrativne opreme</t>
  </si>
  <si>
    <t>Usluge obrazovanja i usavršavanja zaposlenih</t>
  </si>
  <si>
    <t>Usluge održavanja softvera</t>
  </si>
  <si>
    <t>Ulja i maziva</t>
  </si>
  <si>
    <t xml:space="preserve">Ostali medicinski i laboratorijski materijal </t>
  </si>
  <si>
    <t>Usluge javnog zdravstva - inspekcija i analiza</t>
  </si>
  <si>
    <t>Zidarski radovi</t>
  </si>
  <si>
    <t>Stolarski radovi</t>
  </si>
  <si>
    <t>Molerski radovi</t>
  </si>
  <si>
    <t>Ostale usluge i materijali za tekuće popravke i održavanje zgrada</t>
  </si>
  <si>
    <t>Lekovi van liste lekova</t>
  </si>
  <si>
    <t xml:space="preserve">OTPLATA KAMATA </t>
  </si>
  <si>
    <t>OTPLATA KAMATA I PRATEĆI TROŠKOVI ZADUŽIVANJA</t>
  </si>
  <si>
    <t>Ugradna oprema</t>
  </si>
  <si>
    <t>MARIJA KOMARČEVIĆ</t>
  </si>
  <si>
    <t>Telefoni</t>
  </si>
  <si>
    <t>Taksi prevoz</t>
  </si>
  <si>
    <t>Ostali materijal za prevozna sredstva (rez.delovi, gume)</t>
  </si>
  <si>
    <t xml:space="preserve">Reprezentacija </t>
  </si>
  <si>
    <t>Ostale opšte usluge</t>
  </si>
  <si>
    <t>Dnevnica (ishrana) za putovanje u okviru redovnog rada</t>
  </si>
  <si>
    <t>Troškovi putovanja u okviru redovnog rada (autobus,voz,)</t>
  </si>
  <si>
    <t>Troškovi službenih putovanja u zemlji</t>
  </si>
  <si>
    <t>Troškovi službenih putovanja  u inostranstvo</t>
  </si>
  <si>
    <t>Odvoz otpada-pogrebne usluge</t>
  </si>
  <si>
    <t>Otplata kamata za PIO</t>
  </si>
  <si>
    <t>Izgradnja zgrada i objekata - bolnice, domova zdravlja i staračkih domova</t>
  </si>
  <si>
    <t>Gradske takse</t>
  </si>
  <si>
    <t>Usluge pranja veša</t>
  </si>
  <si>
    <t>Vizuelna umetnost</t>
  </si>
  <si>
    <t>Kotizacije</t>
  </si>
  <si>
    <t>Druge usluge obrazovanja i usavršavanja zaposlenih</t>
  </si>
  <si>
    <t>Ostale stručne usluge</t>
  </si>
  <si>
    <t xml:space="preserve">Tekuće popravke i održavanje medicinske  i laboratorijske opreme </t>
  </si>
  <si>
    <t>Kapitalno održavanje zgrada bolnice - Investicioni radovi</t>
  </si>
  <si>
    <t xml:space="preserve">Troškovi selidbe i prevoza </t>
  </si>
  <si>
    <t>Limarski radovi na vozilima</t>
  </si>
  <si>
    <t>Oprema za javnu bezbednost</t>
  </si>
  <si>
    <t xml:space="preserve">POMOĆNIK DIREKTORA  ZA </t>
  </si>
  <si>
    <t>Sanitetski i medicinski potrošni materijal</t>
  </si>
  <si>
    <t>Varijabilni deo naknade</t>
  </si>
  <si>
    <t xml:space="preserve">Ostale tekuće dotacije po zakonu </t>
  </si>
  <si>
    <t>Ostali materijal za posebne namene</t>
  </si>
  <si>
    <t>Ministarstvo zdravlja</t>
  </si>
  <si>
    <t>Novčana pomoć zaposlenima u Covid zdravstvenim ustanovama</t>
  </si>
  <si>
    <t>Ostale nagrade zaposlenima (novogodišnje)</t>
  </si>
  <si>
    <t xml:space="preserve">Novogodišnje nagrade za  zaposlene u zdravstvu </t>
  </si>
  <si>
    <t>Ostale specijalizovane usluge</t>
  </si>
  <si>
    <t>Advokatske usluge</t>
  </si>
  <si>
    <t xml:space="preserve"> FINANSIJSKI PLAN ZA 2023. GODINU</t>
  </si>
  <si>
    <t>Radovi na krovu</t>
  </si>
  <si>
    <t>Prihodi od davanja u zakup</t>
  </si>
  <si>
    <t>Broj:</t>
  </si>
  <si>
    <t xml:space="preserve">Ostali ugradni materijal u hirurgiji </t>
  </si>
  <si>
    <t>Datum:</t>
  </si>
  <si>
    <t>IZVRŠENJE RFZO</t>
  </si>
  <si>
    <t>IZVRŠENJE KBC
sopstveni</t>
  </si>
  <si>
    <t>IZVRŠENJE UKUPNO</t>
  </si>
  <si>
    <t xml:space="preserve">IZVRŠENJE
REPUBLIKA
</t>
  </si>
  <si>
    <t>Dijaliza</t>
  </si>
  <si>
    <t>Novčane kazne, penali i kamate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</si>
</sst>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0"/>
    <numFmt numFmtId="189" formatCode="#,##0.00000000"/>
    <numFmt numFmtId="190" formatCode="#,##0.000000"/>
    <numFmt numFmtId="191" formatCode="#,##0.0000"/>
    <numFmt numFmtId="192" formatCode="#,##0.00000"/>
    <numFmt numFmtId="193" formatCode="#,##0_ ;[Red]\-#,##0\ 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4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51" fillId="0" borderId="12" xfId="0" applyFont="1" applyFill="1" applyBorder="1" applyAlignment="1">
      <alignment wrapText="1"/>
    </xf>
    <xf numFmtId="3" fontId="5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193" fontId="3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3" fontId="52" fillId="0" borderId="14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3" fontId="52" fillId="0" borderId="11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3" fontId="51" fillId="0" borderId="1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3" fontId="51" fillId="0" borderId="15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3" fontId="52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93" fontId="2" fillId="0" borderId="13" xfId="0" applyNumberFormat="1" applyFont="1" applyFill="1" applyBorder="1" applyAlignment="1">
      <alignment/>
    </xf>
    <xf numFmtId="3" fontId="51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52" fillId="0" borderId="10" xfId="0" applyFont="1" applyFill="1" applyBorder="1" applyAlignment="1">
      <alignment wrapText="1"/>
    </xf>
    <xf numFmtId="3" fontId="52" fillId="0" borderId="14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193" fontId="2" fillId="0" borderId="13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5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8"/>
  <sheetViews>
    <sheetView tabSelected="1" zoomScale="130" zoomScaleNormal="130" zoomScalePageLayoutView="0" workbookViewId="0" topLeftCell="A1">
      <selection activeCell="G228" sqref="G228"/>
    </sheetView>
  </sheetViews>
  <sheetFormatPr defaultColWidth="9.140625" defaultRowHeight="12.75"/>
  <cols>
    <col min="1" max="1" width="4.140625" style="1" customWidth="1"/>
    <col min="2" max="2" width="8.8515625" style="1" customWidth="1"/>
    <col min="3" max="3" width="34.7109375" style="1" customWidth="1"/>
    <col min="4" max="4" width="12.7109375" style="2" customWidth="1"/>
    <col min="5" max="5" width="13.57421875" style="1" customWidth="1"/>
    <col min="6" max="6" width="13.00390625" style="1" customWidth="1"/>
    <col min="7" max="7" width="14.28125" style="1" customWidth="1"/>
    <col min="8" max="8" width="15.421875" style="1" bestFit="1" customWidth="1"/>
    <col min="9" max="9" width="13.8515625" style="1" bestFit="1" customWidth="1"/>
    <col min="10" max="10" width="9.140625" style="1" customWidth="1"/>
    <col min="11" max="11" width="16.00390625" style="1" customWidth="1"/>
    <col min="12" max="13" width="9.140625" style="1" customWidth="1"/>
    <col min="14" max="14" width="13.8515625" style="1" bestFit="1" customWidth="1"/>
    <col min="15" max="16384" width="9.140625" style="1" customWidth="1"/>
  </cols>
  <sheetData>
    <row r="1" ht="12.75">
      <c r="A1" s="1" t="s">
        <v>141</v>
      </c>
    </row>
    <row r="2" spans="1:4" ht="12.75">
      <c r="A2" s="1" t="s">
        <v>142</v>
      </c>
      <c r="D2" s="3"/>
    </row>
    <row r="3" spans="1:2" ht="12.75">
      <c r="A3" s="4" t="s">
        <v>207</v>
      </c>
      <c r="B3" s="5"/>
    </row>
    <row r="4" spans="1:5" ht="12.75">
      <c r="A4" s="4" t="s">
        <v>209</v>
      </c>
      <c r="B4" s="5"/>
      <c r="E4" s="6"/>
    </row>
    <row r="5" spans="1:7" ht="20.25">
      <c r="A5" s="126" t="s">
        <v>204</v>
      </c>
      <c r="B5" s="126"/>
      <c r="C5" s="126"/>
      <c r="D5" s="126"/>
      <c r="E5" s="126"/>
      <c r="F5" s="126"/>
      <c r="G5" s="126"/>
    </row>
    <row r="7" spans="1:5" ht="18">
      <c r="A7" s="7" t="s">
        <v>0</v>
      </c>
      <c r="E7" s="5"/>
    </row>
    <row r="9" spans="1:7" ht="12.75" customHeight="1">
      <c r="A9" s="127" t="s">
        <v>22</v>
      </c>
      <c r="B9" s="121" t="s">
        <v>1</v>
      </c>
      <c r="C9" s="121" t="s">
        <v>2</v>
      </c>
      <c r="D9" s="123"/>
      <c r="E9" s="123"/>
      <c r="F9" s="123"/>
      <c r="G9" s="123"/>
    </row>
    <row r="10" spans="1:7" ht="38.25">
      <c r="A10" s="128"/>
      <c r="B10" s="122"/>
      <c r="C10" s="122"/>
      <c r="D10" s="9" t="s">
        <v>210</v>
      </c>
      <c r="E10" s="10" t="s">
        <v>213</v>
      </c>
      <c r="F10" s="10" t="s">
        <v>211</v>
      </c>
      <c r="G10" s="11" t="s">
        <v>212</v>
      </c>
    </row>
    <row r="11" spans="1:7" ht="12.75">
      <c r="A11" s="12"/>
      <c r="B11" s="12"/>
      <c r="C11" s="13"/>
      <c r="D11" s="8">
        <v>2</v>
      </c>
      <c r="E11" s="8">
        <v>4</v>
      </c>
      <c r="F11" s="8">
        <v>6</v>
      </c>
      <c r="G11" s="14">
        <v>8</v>
      </c>
    </row>
    <row r="12" spans="1:7" s="21" customFormat="1" ht="12.75">
      <c r="A12" s="15">
        <v>1</v>
      </c>
      <c r="B12" s="16">
        <v>741</v>
      </c>
      <c r="C12" s="17" t="s">
        <v>26</v>
      </c>
      <c r="D12" s="18">
        <f>D13</f>
        <v>9567302.11</v>
      </c>
      <c r="E12" s="19"/>
      <c r="F12" s="18"/>
      <c r="G12" s="20">
        <f aca="true" t="shared" si="0" ref="G12:G42">D12+E12+F12</f>
        <v>9567302.11</v>
      </c>
    </row>
    <row r="13" spans="1:7" ht="25.5">
      <c r="A13" s="22"/>
      <c r="B13" s="12">
        <v>741411</v>
      </c>
      <c r="C13" s="23" t="s">
        <v>25</v>
      </c>
      <c r="D13" s="24">
        <v>9567302.11</v>
      </c>
      <c r="E13" s="25"/>
      <c r="F13" s="25"/>
      <c r="G13" s="20">
        <f t="shared" si="0"/>
        <v>9567302.11</v>
      </c>
    </row>
    <row r="14" spans="1:7" ht="25.5">
      <c r="A14" s="26">
        <v>2</v>
      </c>
      <c r="B14" s="27">
        <v>742</v>
      </c>
      <c r="C14" s="28" t="s">
        <v>3</v>
      </c>
      <c r="D14" s="29"/>
      <c r="E14" s="30"/>
      <c r="F14" s="30">
        <f>SUM(F15:F19)</f>
        <v>87214872.14</v>
      </c>
      <c r="G14" s="20">
        <f t="shared" si="0"/>
        <v>87214872.14</v>
      </c>
    </row>
    <row r="15" spans="1:7" ht="12.75">
      <c r="A15" s="26"/>
      <c r="B15" s="31">
        <v>7421211</v>
      </c>
      <c r="C15" s="32" t="s">
        <v>85</v>
      </c>
      <c r="D15" s="29"/>
      <c r="E15" s="30"/>
      <c r="F15" s="33">
        <f>17449331.3+13021420+34204.4-1134421-553238</f>
        <v>28817296.7</v>
      </c>
      <c r="G15" s="20">
        <f t="shared" si="0"/>
        <v>28817296.7</v>
      </c>
    </row>
    <row r="16" spans="1:7" ht="12.75">
      <c r="A16" s="22"/>
      <c r="B16" s="31">
        <v>7421212</v>
      </c>
      <c r="C16" s="32" t="s">
        <v>86</v>
      </c>
      <c r="D16" s="12"/>
      <c r="E16" s="29"/>
      <c r="F16" s="33">
        <f>14240365.25+34178846.42</f>
        <v>48419211.67</v>
      </c>
      <c r="G16" s="20">
        <f t="shared" si="0"/>
        <v>48419211.67</v>
      </c>
    </row>
    <row r="17" spans="1:7" ht="12.75">
      <c r="A17" s="22"/>
      <c r="B17" s="31">
        <v>7421214</v>
      </c>
      <c r="C17" s="34" t="s">
        <v>87</v>
      </c>
      <c r="D17" s="12"/>
      <c r="E17" s="29"/>
      <c r="F17" s="33">
        <v>1413997.1</v>
      </c>
      <c r="G17" s="20">
        <f t="shared" si="0"/>
        <v>1413997.1</v>
      </c>
    </row>
    <row r="18" spans="1:7" ht="12.75">
      <c r="A18" s="22"/>
      <c r="B18" s="31">
        <v>742122</v>
      </c>
      <c r="C18" s="34" t="s">
        <v>206</v>
      </c>
      <c r="D18" s="12"/>
      <c r="E18" s="29"/>
      <c r="F18" s="33">
        <v>8564366.67</v>
      </c>
      <c r="G18" s="20">
        <f t="shared" si="0"/>
        <v>8564366.67</v>
      </c>
    </row>
    <row r="19" spans="1:7" ht="12.75">
      <c r="A19" s="22"/>
      <c r="B19" s="35">
        <v>7423715</v>
      </c>
      <c r="C19" s="32" t="s">
        <v>88</v>
      </c>
      <c r="D19" s="12"/>
      <c r="E19" s="29"/>
      <c r="F19" s="29"/>
      <c r="G19" s="20">
        <f t="shared" si="0"/>
        <v>0</v>
      </c>
    </row>
    <row r="20" spans="1:7" s="21" customFormat="1" ht="25.5">
      <c r="A20" s="15">
        <v>3</v>
      </c>
      <c r="B20" s="16">
        <v>744</v>
      </c>
      <c r="C20" s="36" t="s">
        <v>27</v>
      </c>
      <c r="D20" s="16"/>
      <c r="E20" s="20"/>
      <c r="F20" s="20">
        <f>SUM(F21:F21)</f>
        <v>5088183</v>
      </c>
      <c r="G20" s="20">
        <f t="shared" si="0"/>
        <v>5088183</v>
      </c>
    </row>
    <row r="21" spans="1:7" s="42" customFormat="1" ht="12.75">
      <c r="A21" s="37"/>
      <c r="B21" s="38">
        <v>744141</v>
      </c>
      <c r="C21" s="39" t="s">
        <v>82</v>
      </c>
      <c r="D21" s="38"/>
      <c r="E21" s="40"/>
      <c r="F21" s="41">
        <v>5088183</v>
      </c>
      <c r="G21" s="20">
        <f t="shared" si="0"/>
        <v>5088183</v>
      </c>
    </row>
    <row r="22" spans="1:7" s="21" customFormat="1" ht="25.5">
      <c r="A22" s="15">
        <v>5</v>
      </c>
      <c r="B22" s="16">
        <v>771</v>
      </c>
      <c r="C22" s="36" t="s">
        <v>5</v>
      </c>
      <c r="D22" s="16"/>
      <c r="E22" s="20"/>
      <c r="F22" s="20"/>
      <c r="G22" s="20">
        <f t="shared" si="0"/>
        <v>0</v>
      </c>
    </row>
    <row r="23" spans="1:7" s="42" customFormat="1" ht="12.75">
      <c r="A23" s="37"/>
      <c r="B23" s="43">
        <v>7711112</v>
      </c>
      <c r="C23" s="44" t="s">
        <v>28</v>
      </c>
      <c r="D23" s="38"/>
      <c r="E23" s="40"/>
      <c r="F23" s="40"/>
      <c r="G23" s="20">
        <f t="shared" si="0"/>
        <v>0</v>
      </c>
    </row>
    <row r="24" spans="1:7" s="42" customFormat="1" ht="12.75">
      <c r="A24" s="37"/>
      <c r="B24" s="43">
        <v>7711113</v>
      </c>
      <c r="C24" s="44" t="s">
        <v>89</v>
      </c>
      <c r="D24" s="38"/>
      <c r="E24" s="40"/>
      <c r="F24" s="40"/>
      <c r="G24" s="20">
        <f t="shared" si="0"/>
        <v>0</v>
      </c>
    </row>
    <row r="25" spans="1:7" s="21" customFormat="1" ht="25.5">
      <c r="A25" s="15">
        <v>6</v>
      </c>
      <c r="B25" s="16">
        <v>772</v>
      </c>
      <c r="C25" s="36" t="s">
        <v>5</v>
      </c>
      <c r="D25" s="20"/>
      <c r="E25" s="20"/>
      <c r="F25" s="20"/>
      <c r="G25" s="20">
        <f t="shared" si="0"/>
        <v>0</v>
      </c>
    </row>
    <row r="26" spans="1:7" s="42" customFormat="1" ht="12.75">
      <c r="A26" s="37"/>
      <c r="B26" s="43">
        <v>7721112</v>
      </c>
      <c r="C26" s="44" t="s">
        <v>90</v>
      </c>
      <c r="D26" s="38"/>
      <c r="E26" s="40"/>
      <c r="F26" s="40"/>
      <c r="G26" s="20">
        <f t="shared" si="0"/>
        <v>0</v>
      </c>
    </row>
    <row r="27" spans="1:7" ht="12.75">
      <c r="A27" s="26">
        <v>7</v>
      </c>
      <c r="B27" s="27">
        <v>781</v>
      </c>
      <c r="C27" s="45" t="s">
        <v>24</v>
      </c>
      <c r="D27" s="30">
        <f>SUM(D28:D37)</f>
        <v>4694515478.660001</v>
      </c>
      <c r="E27" s="30"/>
      <c r="F27" s="30"/>
      <c r="G27" s="20">
        <f t="shared" si="0"/>
        <v>4694515478.660001</v>
      </c>
    </row>
    <row r="28" spans="1:7" ht="12.75">
      <c r="A28" s="22"/>
      <c r="B28" s="12">
        <v>7811111</v>
      </c>
      <c r="C28" s="46" t="s">
        <v>81</v>
      </c>
      <c r="D28" s="33">
        <f>4708152575-329016355-14190334+553238</f>
        <v>4365499124</v>
      </c>
      <c r="E28" s="29"/>
      <c r="F28" s="29"/>
      <c r="G28" s="20">
        <f t="shared" si="0"/>
        <v>4365499124</v>
      </c>
    </row>
    <row r="29" spans="1:7" ht="12.75">
      <c r="A29" s="22"/>
      <c r="B29" s="12">
        <v>7811115</v>
      </c>
      <c r="C29" s="47" t="s">
        <v>29</v>
      </c>
      <c r="D29" s="41">
        <v>4438482</v>
      </c>
      <c r="E29" s="29"/>
      <c r="F29" s="29"/>
      <c r="G29" s="20">
        <f t="shared" si="0"/>
        <v>4438482</v>
      </c>
    </row>
    <row r="30" spans="1:7" ht="12.75">
      <c r="A30" s="22"/>
      <c r="B30" s="48">
        <v>7811111</v>
      </c>
      <c r="C30" s="39" t="s">
        <v>165</v>
      </c>
      <c r="D30" s="33">
        <v>193151598.13</v>
      </c>
      <c r="E30" s="29"/>
      <c r="F30" s="29"/>
      <c r="G30" s="20">
        <f t="shared" si="0"/>
        <v>193151598.13</v>
      </c>
    </row>
    <row r="31" spans="1:7" ht="12.75">
      <c r="A31" s="22"/>
      <c r="B31" s="12">
        <v>7811111</v>
      </c>
      <c r="C31" s="46" t="s">
        <v>148</v>
      </c>
      <c r="D31" s="33">
        <v>5517012.6</v>
      </c>
      <c r="E31" s="29"/>
      <c r="F31" s="29"/>
      <c r="G31" s="20">
        <f t="shared" si="0"/>
        <v>5517012.6</v>
      </c>
    </row>
    <row r="32" spans="1:7" ht="12.75">
      <c r="A32" s="22"/>
      <c r="B32" s="12">
        <v>7811111</v>
      </c>
      <c r="C32" s="39" t="s">
        <v>76</v>
      </c>
      <c r="D32" s="33">
        <v>15272121.67</v>
      </c>
      <c r="E32" s="29"/>
      <c r="F32" s="29"/>
      <c r="G32" s="20">
        <f t="shared" si="0"/>
        <v>15272121.67</v>
      </c>
    </row>
    <row r="33" spans="1:7" ht="12.75">
      <c r="A33" s="22"/>
      <c r="B33" s="12">
        <v>7811111</v>
      </c>
      <c r="C33" s="39" t="s">
        <v>92</v>
      </c>
      <c r="D33" s="33">
        <v>170574</v>
      </c>
      <c r="E33" s="29"/>
      <c r="F33" s="29"/>
      <c r="G33" s="20">
        <f t="shared" si="0"/>
        <v>170574</v>
      </c>
    </row>
    <row r="34" spans="1:7" ht="12.75">
      <c r="A34" s="22"/>
      <c r="B34" s="12">
        <v>7811111</v>
      </c>
      <c r="C34" s="39" t="s">
        <v>93</v>
      </c>
      <c r="D34" s="33">
        <v>2598049</v>
      </c>
      <c r="E34" s="29"/>
      <c r="F34" s="29"/>
      <c r="G34" s="20">
        <f t="shared" si="0"/>
        <v>2598049</v>
      </c>
    </row>
    <row r="35" spans="1:7" ht="12.75">
      <c r="A35" s="22"/>
      <c r="B35" s="12">
        <v>7811111</v>
      </c>
      <c r="C35" s="46" t="s">
        <v>195</v>
      </c>
      <c r="D35" s="33">
        <f>38097416+19142969+48870041</f>
        <v>106110426</v>
      </c>
      <c r="E35" s="29"/>
      <c r="F35" s="29"/>
      <c r="G35" s="20">
        <f t="shared" si="0"/>
        <v>106110426</v>
      </c>
    </row>
    <row r="36" spans="1:7" ht="12.75">
      <c r="A36" s="22"/>
      <c r="B36" s="12">
        <v>7811111</v>
      </c>
      <c r="C36" s="46" t="s">
        <v>199</v>
      </c>
      <c r="D36" s="33">
        <v>1758091.26</v>
      </c>
      <c r="E36" s="29"/>
      <c r="F36" s="29"/>
      <c r="G36" s="20">
        <f t="shared" si="0"/>
        <v>1758091.26</v>
      </c>
    </row>
    <row r="37" spans="1:7" ht="12.75">
      <c r="A37" s="22"/>
      <c r="B37" s="12">
        <v>7811111</v>
      </c>
      <c r="C37" s="46" t="s">
        <v>201</v>
      </c>
      <c r="D37" s="33"/>
      <c r="E37" s="29"/>
      <c r="F37" s="29"/>
      <c r="G37" s="20">
        <f t="shared" si="0"/>
        <v>0</v>
      </c>
    </row>
    <row r="38" spans="1:7" ht="12.75">
      <c r="A38" s="26">
        <v>8</v>
      </c>
      <c r="B38" s="27">
        <v>791</v>
      </c>
      <c r="C38" s="45" t="s">
        <v>4</v>
      </c>
      <c r="D38" s="30"/>
      <c r="E38" s="30">
        <f>SUM(E39:E39)</f>
        <v>82477714.77</v>
      </c>
      <c r="F38" s="30"/>
      <c r="G38" s="20">
        <f t="shared" si="0"/>
        <v>82477714.77</v>
      </c>
    </row>
    <row r="39" spans="1:7" ht="12.75">
      <c r="A39" s="22"/>
      <c r="B39" s="12">
        <v>791111</v>
      </c>
      <c r="C39" s="34" t="s">
        <v>198</v>
      </c>
      <c r="D39" s="29"/>
      <c r="E39" s="33">
        <f>14651281+67826433.77</f>
        <v>82477714.77</v>
      </c>
      <c r="F39" s="29"/>
      <c r="G39" s="20">
        <f t="shared" si="0"/>
        <v>82477714.77</v>
      </c>
    </row>
    <row r="40" spans="1:7" ht="12.75">
      <c r="A40" s="12"/>
      <c r="B40" s="12"/>
      <c r="C40" s="45" t="s">
        <v>6</v>
      </c>
      <c r="D40" s="30">
        <f>D12+D14+D20+D22+D25+D27+D38</f>
        <v>4704082780.77</v>
      </c>
      <c r="E40" s="49">
        <f>E12+E14+E20+E22+E25+E27+E38</f>
        <v>82477714.77</v>
      </c>
      <c r="F40" s="49">
        <f>F12+F14+F20+F22+F25+F27+F38</f>
        <v>92303055.14</v>
      </c>
      <c r="G40" s="20">
        <f t="shared" si="0"/>
        <v>4878863550.680001</v>
      </c>
    </row>
    <row r="41" spans="1:7" ht="25.5">
      <c r="A41" s="15">
        <v>9</v>
      </c>
      <c r="B41" s="12">
        <v>813000</v>
      </c>
      <c r="C41" s="50" t="s">
        <v>7</v>
      </c>
      <c r="D41" s="29"/>
      <c r="E41" s="29"/>
      <c r="F41" s="33">
        <v>240563.94</v>
      </c>
      <c r="G41" s="20">
        <f t="shared" si="0"/>
        <v>240563.94</v>
      </c>
    </row>
    <row r="42" spans="1:7" ht="25.5">
      <c r="A42" s="12"/>
      <c r="B42" s="12"/>
      <c r="C42" s="28" t="s">
        <v>83</v>
      </c>
      <c r="D42" s="30">
        <f>SUM(D40:D41)</f>
        <v>4704082780.77</v>
      </c>
      <c r="E42" s="30">
        <f>SUM(E40:E41)</f>
        <v>82477714.77</v>
      </c>
      <c r="F42" s="49">
        <f>SUM(F40:F41)</f>
        <v>92543619.08</v>
      </c>
      <c r="G42" s="20">
        <f t="shared" si="0"/>
        <v>4879104114.620001</v>
      </c>
    </row>
    <row r="43" spans="1:7" ht="12.75">
      <c r="A43" s="51"/>
      <c r="B43" s="51"/>
      <c r="C43" s="52"/>
      <c r="D43" s="53"/>
      <c r="E43" s="54"/>
      <c r="F43" s="54"/>
      <c r="G43" s="54"/>
    </row>
    <row r="44" spans="1:7" ht="12.75">
      <c r="A44" s="51"/>
      <c r="B44" s="51"/>
      <c r="C44" s="52"/>
      <c r="D44" s="53"/>
      <c r="E44" s="54"/>
      <c r="F44" s="54"/>
      <c r="G44" s="54"/>
    </row>
    <row r="45" spans="1:7" ht="12.75">
      <c r="A45" s="51"/>
      <c r="B45" s="51"/>
      <c r="C45" s="52"/>
      <c r="D45" s="53"/>
      <c r="E45" s="54"/>
      <c r="F45" s="54"/>
      <c r="G45" s="54"/>
    </row>
    <row r="46" spans="1:7" ht="12.75">
      <c r="A46" s="51"/>
      <c r="B46" s="51"/>
      <c r="C46" s="52"/>
      <c r="D46" s="53"/>
      <c r="E46" s="54"/>
      <c r="F46" s="54"/>
      <c r="G46" s="54"/>
    </row>
    <row r="47" spans="1:7" ht="12.75">
      <c r="A47" s="51"/>
      <c r="B47" s="51"/>
      <c r="C47" s="52"/>
      <c r="D47" s="53"/>
      <c r="E47" s="54"/>
      <c r="F47" s="54"/>
      <c r="G47" s="54"/>
    </row>
    <row r="48" spans="1:5" ht="18">
      <c r="A48" s="7" t="s">
        <v>8</v>
      </c>
      <c r="E48" s="55"/>
    </row>
    <row r="49" spans="1:7" ht="12.75" customHeight="1">
      <c r="A49" s="127" t="s">
        <v>22</v>
      </c>
      <c r="B49" s="121" t="s">
        <v>1</v>
      </c>
      <c r="C49" s="121" t="s">
        <v>2</v>
      </c>
      <c r="D49" s="123"/>
      <c r="E49" s="123"/>
      <c r="F49" s="123"/>
      <c r="G49" s="123"/>
    </row>
    <row r="50" spans="1:9" ht="38.25" customHeight="1">
      <c r="A50" s="128"/>
      <c r="B50" s="122"/>
      <c r="C50" s="122"/>
      <c r="D50" s="9" t="s">
        <v>210</v>
      </c>
      <c r="E50" s="10" t="s">
        <v>213</v>
      </c>
      <c r="F50" s="10" t="s">
        <v>211</v>
      </c>
      <c r="G50" s="11" t="s">
        <v>212</v>
      </c>
      <c r="I50" s="56"/>
    </row>
    <row r="51" spans="1:7" ht="12.75">
      <c r="A51" s="12"/>
      <c r="B51" s="12"/>
      <c r="C51" s="12"/>
      <c r="D51" s="57">
        <v>2</v>
      </c>
      <c r="E51" s="8">
        <v>4</v>
      </c>
      <c r="F51" s="8">
        <v>6</v>
      </c>
      <c r="G51" s="14">
        <v>8</v>
      </c>
    </row>
    <row r="52" spans="1:7" s="21" customFormat="1" ht="12.75">
      <c r="A52" s="15">
        <v>1</v>
      </c>
      <c r="B52" s="16">
        <v>41</v>
      </c>
      <c r="C52" s="16" t="s">
        <v>9</v>
      </c>
      <c r="D52" s="58">
        <f>D53+D54+D55+D58+D65+D67</f>
        <v>1720522319.3300002</v>
      </c>
      <c r="E52" s="18">
        <f>E53+E54+E55+E58+E65+E67</f>
        <v>1731525.72</v>
      </c>
      <c r="F52" s="18">
        <f>F53+F54+F55+F58+F65+F67</f>
        <v>35137905.51</v>
      </c>
      <c r="G52" s="20">
        <f aca="true" t="shared" si="1" ref="G52:G83">D52+E52+F52</f>
        <v>1757391750.5600002</v>
      </c>
    </row>
    <row r="53" spans="1:7" ht="12.75">
      <c r="A53" s="26"/>
      <c r="B53" s="27">
        <v>411</v>
      </c>
      <c r="C53" s="27" t="s">
        <v>30</v>
      </c>
      <c r="D53" s="59">
        <v>1448506036.74</v>
      </c>
      <c r="E53" s="60">
        <v>1503656.94</v>
      </c>
      <c r="F53" s="60">
        <v>26031020.15</v>
      </c>
      <c r="G53" s="20">
        <f t="shared" si="1"/>
        <v>1476040713.8300002</v>
      </c>
    </row>
    <row r="54" spans="1:7" s="21" customFormat="1" ht="12.75">
      <c r="A54" s="15"/>
      <c r="B54" s="16">
        <v>412</v>
      </c>
      <c r="C54" s="61" t="s">
        <v>31</v>
      </c>
      <c r="D54" s="62">
        <v>219511048.4</v>
      </c>
      <c r="E54" s="63">
        <v>227868.78</v>
      </c>
      <c r="F54" s="63">
        <v>3824611.93</v>
      </c>
      <c r="G54" s="20">
        <f t="shared" si="1"/>
        <v>223563529.11</v>
      </c>
    </row>
    <row r="55" spans="1:7" s="21" customFormat="1" ht="12.75">
      <c r="A55" s="15"/>
      <c r="B55" s="16">
        <v>413</v>
      </c>
      <c r="C55" s="64" t="s">
        <v>32</v>
      </c>
      <c r="D55" s="65">
        <f>SUM(D56:D57)</f>
        <v>1158207.18</v>
      </c>
      <c r="E55" s="65"/>
      <c r="F55" s="65">
        <f>SUM(F56:F57)</f>
        <v>1215400</v>
      </c>
      <c r="G55" s="20">
        <f t="shared" si="1"/>
        <v>2373607.1799999997</v>
      </c>
    </row>
    <row r="56" spans="1:9" s="4" customFormat="1" ht="12.75">
      <c r="A56" s="66"/>
      <c r="B56" s="67">
        <v>413142</v>
      </c>
      <c r="C56" s="68" t="s">
        <v>137</v>
      </c>
      <c r="D56" s="69"/>
      <c r="E56" s="70"/>
      <c r="F56" s="71">
        <v>1215000</v>
      </c>
      <c r="G56" s="20">
        <f t="shared" si="1"/>
        <v>1215000</v>
      </c>
      <c r="I56" s="72"/>
    </row>
    <row r="57" spans="1:7" ht="12.75">
      <c r="A57" s="26"/>
      <c r="B57" s="22">
        <v>413151</v>
      </c>
      <c r="C57" s="73" t="s">
        <v>33</v>
      </c>
      <c r="D57" s="74">
        <v>1158207.18</v>
      </c>
      <c r="E57" s="29"/>
      <c r="F57" s="33">
        <v>400</v>
      </c>
      <c r="G57" s="20">
        <f t="shared" si="1"/>
        <v>1158607.18</v>
      </c>
    </row>
    <row r="58" spans="1:7" s="21" customFormat="1" ht="12.75">
      <c r="A58" s="15"/>
      <c r="B58" s="16">
        <v>414</v>
      </c>
      <c r="C58" s="16" t="s">
        <v>34</v>
      </c>
      <c r="D58" s="65">
        <f>SUM(D59:D64)</f>
        <v>8285635.6</v>
      </c>
      <c r="E58" s="65"/>
      <c r="F58" s="65">
        <f>SUM(F59:F64)</f>
        <v>375744.3</v>
      </c>
      <c r="G58" s="20">
        <f t="shared" si="1"/>
        <v>8661379.9</v>
      </c>
    </row>
    <row r="59" spans="1:7" s="21" customFormat="1" ht="12.75">
      <c r="A59" s="15"/>
      <c r="B59" s="48">
        <v>414111</v>
      </c>
      <c r="C59" s="48" t="s">
        <v>35</v>
      </c>
      <c r="D59" s="75"/>
      <c r="E59" s="76"/>
      <c r="F59" s="77"/>
      <c r="G59" s="20">
        <f t="shared" si="1"/>
        <v>0</v>
      </c>
    </row>
    <row r="60" spans="1:7" s="21" customFormat="1" ht="12.75">
      <c r="A60" s="15"/>
      <c r="B60" s="48">
        <v>414121</v>
      </c>
      <c r="C60" s="48" t="s">
        <v>28</v>
      </c>
      <c r="D60" s="75"/>
      <c r="E60" s="76"/>
      <c r="F60" s="74"/>
      <c r="G60" s="20">
        <f t="shared" si="1"/>
        <v>0</v>
      </c>
    </row>
    <row r="61" spans="1:7" s="21" customFormat="1" ht="12.75">
      <c r="A61" s="15"/>
      <c r="B61" s="48">
        <v>414211</v>
      </c>
      <c r="C61" s="48" t="s">
        <v>91</v>
      </c>
      <c r="D61" s="75"/>
      <c r="E61" s="76"/>
      <c r="F61" s="74">
        <f>364632.6+11111.7</f>
        <v>375744.3</v>
      </c>
      <c r="G61" s="20">
        <f t="shared" si="1"/>
        <v>375744.3</v>
      </c>
    </row>
    <row r="62" spans="1:7" s="21" customFormat="1" ht="12.75">
      <c r="A62" s="15"/>
      <c r="B62" s="48">
        <v>414311</v>
      </c>
      <c r="C62" s="78" t="s">
        <v>94</v>
      </c>
      <c r="D62" s="33">
        <v>5517012.6</v>
      </c>
      <c r="E62" s="76"/>
      <c r="F62" s="77"/>
      <c r="G62" s="20">
        <f t="shared" si="1"/>
        <v>5517012.6</v>
      </c>
    </row>
    <row r="63" spans="1:7" s="21" customFormat="1" ht="12.75">
      <c r="A63" s="15"/>
      <c r="B63" s="48">
        <v>414314</v>
      </c>
      <c r="C63" s="78" t="s">
        <v>92</v>
      </c>
      <c r="D63" s="79">
        <v>170574</v>
      </c>
      <c r="E63" s="76"/>
      <c r="F63" s="74"/>
      <c r="G63" s="20">
        <f t="shared" si="1"/>
        <v>170574</v>
      </c>
    </row>
    <row r="64" spans="1:14" s="21" customFormat="1" ht="12.75">
      <c r="A64" s="15"/>
      <c r="B64" s="48">
        <v>414419</v>
      </c>
      <c r="C64" s="48" t="s">
        <v>93</v>
      </c>
      <c r="D64" s="79">
        <v>2598049</v>
      </c>
      <c r="E64" s="76"/>
      <c r="F64" s="74"/>
      <c r="G64" s="20">
        <f t="shared" si="1"/>
        <v>2598049</v>
      </c>
      <c r="N64" s="80"/>
    </row>
    <row r="65" spans="1:14" s="21" customFormat="1" ht="12" customHeight="1">
      <c r="A65" s="15"/>
      <c r="B65" s="16">
        <v>415</v>
      </c>
      <c r="C65" s="16" t="s">
        <v>36</v>
      </c>
      <c r="D65" s="81">
        <f>SUM(D66)</f>
        <v>27789269.740000002</v>
      </c>
      <c r="E65" s="20"/>
      <c r="F65" s="20">
        <f>SUM(F66)</f>
        <v>926943.18</v>
      </c>
      <c r="G65" s="20">
        <f t="shared" si="1"/>
        <v>28716212.92</v>
      </c>
      <c r="N65" s="80"/>
    </row>
    <row r="66" spans="1:14" s="42" customFormat="1" ht="12.75">
      <c r="A66" s="37"/>
      <c r="B66" s="38">
        <v>415112</v>
      </c>
      <c r="C66" s="67" t="s">
        <v>23</v>
      </c>
      <c r="D66" s="71">
        <f>28630693.03-841423.29</f>
        <v>27789269.740000002</v>
      </c>
      <c r="E66" s="40"/>
      <c r="F66" s="82">
        <f>85519.89+841423.29</f>
        <v>926943.18</v>
      </c>
      <c r="G66" s="20">
        <f t="shared" si="1"/>
        <v>28716212.92</v>
      </c>
      <c r="N66" s="83"/>
    </row>
    <row r="67" spans="1:14" s="21" customFormat="1" ht="17.25" customHeight="1">
      <c r="A67" s="15"/>
      <c r="B67" s="16">
        <v>416</v>
      </c>
      <c r="C67" s="64" t="s">
        <v>37</v>
      </c>
      <c r="D67" s="84">
        <f>SUM(D68:D70)</f>
        <v>15272121.67</v>
      </c>
      <c r="E67" s="65"/>
      <c r="F67" s="65">
        <f>SUM(F68:F70)</f>
        <v>2764185.95</v>
      </c>
      <c r="G67" s="20">
        <f t="shared" si="1"/>
        <v>18036307.62</v>
      </c>
      <c r="N67" s="80"/>
    </row>
    <row r="68" spans="1:14" s="42" customFormat="1" ht="17.25" customHeight="1">
      <c r="A68" s="37"/>
      <c r="B68" s="67">
        <v>416111</v>
      </c>
      <c r="C68" s="68" t="s">
        <v>76</v>
      </c>
      <c r="D68" s="33">
        <v>15272121.67</v>
      </c>
      <c r="E68" s="40"/>
      <c r="F68" s="40"/>
      <c r="G68" s="20">
        <f t="shared" si="1"/>
        <v>15272121.67</v>
      </c>
      <c r="N68" s="56"/>
    </row>
    <row r="69" spans="1:14" s="42" customFormat="1" ht="17.25" customHeight="1">
      <c r="A69" s="37"/>
      <c r="B69" s="67">
        <v>416119</v>
      </c>
      <c r="C69" s="68" t="s">
        <v>200</v>
      </c>
      <c r="D69" s="74"/>
      <c r="E69" s="40"/>
      <c r="F69" s="40"/>
      <c r="G69" s="20">
        <f t="shared" si="1"/>
        <v>0</v>
      </c>
      <c r="N69" s="56"/>
    </row>
    <row r="70" spans="1:14" s="42" customFormat="1" ht="12.75">
      <c r="A70" s="37"/>
      <c r="B70" s="38">
        <v>416131</v>
      </c>
      <c r="C70" s="68" t="s">
        <v>95</v>
      </c>
      <c r="D70" s="85"/>
      <c r="E70" s="40"/>
      <c r="F70" s="41">
        <v>2764185.95</v>
      </c>
      <c r="G70" s="20">
        <f t="shared" si="1"/>
        <v>2764185.95</v>
      </c>
      <c r="N70" s="56"/>
    </row>
    <row r="71" spans="1:14" ht="12.75">
      <c r="A71" s="26">
        <v>2</v>
      </c>
      <c r="B71" s="27">
        <v>42</v>
      </c>
      <c r="C71" s="86" t="s">
        <v>10</v>
      </c>
      <c r="D71" s="87">
        <f>D72+D93+D100+D114+D120+D147</f>
        <v>2982943286.169999</v>
      </c>
      <c r="E71" s="30">
        <f>E72+E93+E100+E114+E120+E147</f>
        <v>7379411.44</v>
      </c>
      <c r="F71" s="60">
        <f>F72+F93+F100+F114+F120+F147</f>
        <v>35350556.1</v>
      </c>
      <c r="G71" s="20">
        <f t="shared" si="1"/>
        <v>3025673253.709999</v>
      </c>
      <c r="N71" s="56"/>
    </row>
    <row r="72" spans="1:14" ht="12.75">
      <c r="A72" s="26"/>
      <c r="B72" s="88">
        <v>421</v>
      </c>
      <c r="C72" s="88" t="s">
        <v>11</v>
      </c>
      <c r="D72" s="89">
        <f>SUM(D73:D92)</f>
        <v>126506524.27000001</v>
      </c>
      <c r="E72" s="30">
        <f>SUM(E73:E92)</f>
        <v>0</v>
      </c>
      <c r="F72" s="49">
        <f>SUM(F73:F92)</f>
        <v>3787197.2299999995</v>
      </c>
      <c r="G72" s="20">
        <f t="shared" si="1"/>
        <v>130293721.50000001</v>
      </c>
      <c r="N72" s="56"/>
    </row>
    <row r="73" spans="1:14" ht="12.75">
      <c r="A73" s="26"/>
      <c r="B73" s="48">
        <v>421111</v>
      </c>
      <c r="C73" s="48" t="s">
        <v>99</v>
      </c>
      <c r="D73" s="74">
        <v>3820314.43</v>
      </c>
      <c r="E73" s="76"/>
      <c r="F73" s="76">
        <f>204653.27+3074.91</f>
        <v>207728.18</v>
      </c>
      <c r="G73" s="20">
        <f t="shared" si="1"/>
        <v>4028042.6100000003</v>
      </c>
      <c r="N73" s="56"/>
    </row>
    <row r="74" spans="1:12" ht="12.75">
      <c r="A74" s="26"/>
      <c r="B74" s="48">
        <v>421121</v>
      </c>
      <c r="C74" s="48" t="s">
        <v>100</v>
      </c>
      <c r="D74" s="77"/>
      <c r="E74" s="76"/>
      <c r="F74" s="76">
        <v>120582.41</v>
      </c>
      <c r="G74" s="20">
        <f t="shared" si="1"/>
        <v>120582.41</v>
      </c>
      <c r="K74" s="56"/>
      <c r="L74" s="4"/>
    </row>
    <row r="75" spans="1:11" ht="12.75">
      <c r="A75" s="26"/>
      <c r="B75" s="48">
        <v>421211</v>
      </c>
      <c r="C75" s="90" t="s">
        <v>39</v>
      </c>
      <c r="D75" s="74">
        <v>38233198.7</v>
      </c>
      <c r="E75" s="76"/>
      <c r="F75" s="76">
        <v>386436.01</v>
      </c>
      <c r="G75" s="20">
        <f t="shared" si="1"/>
        <v>38619634.71</v>
      </c>
      <c r="K75" s="56"/>
    </row>
    <row r="76" spans="1:11" ht="12.75">
      <c r="A76" s="26"/>
      <c r="B76" s="48">
        <v>421225</v>
      </c>
      <c r="C76" s="90" t="s">
        <v>50</v>
      </c>
      <c r="D76" s="74">
        <v>40375142.15</v>
      </c>
      <c r="E76" s="76"/>
      <c r="F76" s="33"/>
      <c r="G76" s="20">
        <f t="shared" si="1"/>
        <v>40375142.15</v>
      </c>
      <c r="K76" s="56"/>
    </row>
    <row r="77" spans="1:11" ht="12.75">
      <c r="A77" s="26"/>
      <c r="B77" s="12">
        <v>421311</v>
      </c>
      <c r="C77" s="67" t="s">
        <v>77</v>
      </c>
      <c r="D77" s="74">
        <v>8564087.95</v>
      </c>
      <c r="E77" s="29"/>
      <c r="F77" s="29"/>
      <c r="G77" s="20">
        <f t="shared" si="1"/>
        <v>8564087.95</v>
      </c>
      <c r="K77" s="56"/>
    </row>
    <row r="78" spans="1:11" ht="12.75">
      <c r="A78" s="26"/>
      <c r="B78" s="12">
        <v>421321</v>
      </c>
      <c r="C78" s="12" t="s">
        <v>40</v>
      </c>
      <c r="D78" s="74">
        <v>541749</v>
      </c>
      <c r="E78" s="29"/>
      <c r="F78" s="29"/>
      <c r="G78" s="20">
        <f t="shared" si="1"/>
        <v>541749</v>
      </c>
      <c r="K78" s="56"/>
    </row>
    <row r="79" spans="1:11" ht="12.75">
      <c r="A79" s="26"/>
      <c r="B79" s="12">
        <v>421322</v>
      </c>
      <c r="C79" s="38" t="s">
        <v>78</v>
      </c>
      <c r="D79" s="91"/>
      <c r="E79" s="29"/>
      <c r="F79" s="29"/>
      <c r="G79" s="20">
        <f t="shared" si="1"/>
        <v>0</v>
      </c>
      <c r="K79" s="56"/>
    </row>
    <row r="80" spans="1:11" ht="12.75">
      <c r="A80" s="26"/>
      <c r="B80" s="12">
        <v>421323</v>
      </c>
      <c r="C80" s="92" t="s">
        <v>96</v>
      </c>
      <c r="D80" s="71">
        <v>10915971.07</v>
      </c>
      <c r="E80" s="29"/>
      <c r="F80" s="33">
        <v>782092.8</v>
      </c>
      <c r="G80" s="20">
        <f t="shared" si="1"/>
        <v>11698063.870000001</v>
      </c>
      <c r="K80" s="56"/>
    </row>
    <row r="81" spans="1:11" ht="12.75">
      <c r="A81" s="26"/>
      <c r="B81" s="12">
        <v>421324</v>
      </c>
      <c r="C81" s="48" t="s">
        <v>179</v>
      </c>
      <c r="D81" s="74">
        <v>5669959.5</v>
      </c>
      <c r="E81" s="29"/>
      <c r="F81" s="29"/>
      <c r="G81" s="20">
        <f t="shared" si="1"/>
        <v>5669959.5</v>
      </c>
      <c r="K81" s="56"/>
    </row>
    <row r="82" spans="1:11" ht="12.75">
      <c r="A82" s="26"/>
      <c r="B82" s="12">
        <v>421325</v>
      </c>
      <c r="C82" s="12" t="s">
        <v>41</v>
      </c>
      <c r="D82" s="74">
        <v>8358024.24</v>
      </c>
      <c r="E82" s="29"/>
      <c r="F82" s="41">
        <v>1630200</v>
      </c>
      <c r="G82" s="20">
        <f t="shared" si="1"/>
        <v>9988224.24</v>
      </c>
      <c r="K82" s="56"/>
    </row>
    <row r="83" spans="1:11" ht="12.75">
      <c r="A83" s="26"/>
      <c r="B83" s="12">
        <v>421392</v>
      </c>
      <c r="C83" s="12" t="s">
        <v>42</v>
      </c>
      <c r="D83" s="71"/>
      <c r="E83" s="29"/>
      <c r="F83" s="29">
        <v>30097.11</v>
      </c>
      <c r="G83" s="20">
        <f t="shared" si="1"/>
        <v>30097.11</v>
      </c>
      <c r="I83" s="55"/>
      <c r="J83" s="4"/>
      <c r="K83" s="56"/>
    </row>
    <row r="84" spans="1:11" ht="12.75">
      <c r="A84" s="26"/>
      <c r="B84" s="12">
        <v>421411</v>
      </c>
      <c r="C84" s="48" t="s">
        <v>43</v>
      </c>
      <c r="D84" s="74">
        <v>1401474.91</v>
      </c>
      <c r="E84" s="29"/>
      <c r="F84" s="29"/>
      <c r="G84" s="20">
        <f aca="true" t="shared" si="2" ref="G84:G115">D84+E84+F84</f>
        <v>1401474.91</v>
      </c>
      <c r="I84" s="56"/>
      <c r="K84" s="56"/>
    </row>
    <row r="85" spans="1:11" ht="15" customHeight="1">
      <c r="A85" s="26"/>
      <c r="B85" s="12">
        <v>421412</v>
      </c>
      <c r="C85" s="48" t="s">
        <v>44</v>
      </c>
      <c r="D85" s="77">
        <v>202944</v>
      </c>
      <c r="E85" s="29"/>
      <c r="F85" s="29"/>
      <c r="G85" s="20">
        <f t="shared" si="2"/>
        <v>202944</v>
      </c>
      <c r="I85" s="56"/>
      <c r="J85" s="4"/>
      <c r="K85" s="56"/>
    </row>
    <row r="86" spans="1:11" ht="12.75">
      <c r="A86" s="26"/>
      <c r="B86" s="12">
        <v>421414</v>
      </c>
      <c r="C86" s="78" t="s">
        <v>45</v>
      </c>
      <c r="D86" s="74">
        <v>1170263.65</v>
      </c>
      <c r="E86" s="29"/>
      <c r="F86" s="29"/>
      <c r="G86" s="20">
        <f t="shared" si="2"/>
        <v>1170263.65</v>
      </c>
      <c r="I86" s="56"/>
      <c r="K86" s="56"/>
    </row>
    <row r="87" spans="1:11" ht="12.75">
      <c r="A87" s="26"/>
      <c r="B87" s="12">
        <v>421421</v>
      </c>
      <c r="C87" s="48" t="s">
        <v>46</v>
      </c>
      <c r="D87" s="74">
        <v>575300</v>
      </c>
      <c r="E87" s="29"/>
      <c r="F87" s="29"/>
      <c r="G87" s="20">
        <f t="shared" si="2"/>
        <v>575300</v>
      </c>
      <c r="I87" s="56"/>
      <c r="K87" s="56"/>
    </row>
    <row r="88" spans="1:11" ht="12.75">
      <c r="A88" s="26"/>
      <c r="B88" s="12">
        <v>421512</v>
      </c>
      <c r="C88" s="93" t="s">
        <v>47</v>
      </c>
      <c r="D88" s="74">
        <v>76874</v>
      </c>
      <c r="E88" s="29"/>
      <c r="F88" s="29"/>
      <c r="G88" s="20">
        <f t="shared" si="2"/>
        <v>76874</v>
      </c>
      <c r="I88" s="55"/>
      <c r="K88" s="56"/>
    </row>
    <row r="89" spans="1:11" ht="12.75">
      <c r="A89" s="26"/>
      <c r="B89" s="12">
        <v>421513</v>
      </c>
      <c r="C89" s="94" t="s">
        <v>97</v>
      </c>
      <c r="D89" s="74">
        <v>6155107.59</v>
      </c>
      <c r="E89" s="29"/>
      <c r="F89" s="29"/>
      <c r="G89" s="20">
        <f t="shared" si="2"/>
        <v>6155107.59</v>
      </c>
      <c r="I89" s="56"/>
      <c r="K89" s="56"/>
    </row>
    <row r="90" spans="1:11" ht="12.75">
      <c r="A90" s="26"/>
      <c r="B90" s="12">
        <v>421521</v>
      </c>
      <c r="C90" s="94" t="s">
        <v>48</v>
      </c>
      <c r="D90" s="71">
        <v>446113.08</v>
      </c>
      <c r="E90" s="29"/>
      <c r="F90" s="29"/>
      <c r="G90" s="20">
        <f t="shared" si="2"/>
        <v>446113.08</v>
      </c>
      <c r="I90" s="56"/>
      <c r="K90" s="56"/>
    </row>
    <row r="91" spans="1:12" ht="25.5">
      <c r="A91" s="26"/>
      <c r="B91" s="48">
        <v>421523</v>
      </c>
      <c r="C91" s="90" t="s">
        <v>98</v>
      </c>
      <c r="D91" s="91"/>
      <c r="E91" s="29"/>
      <c r="F91" s="33">
        <v>54612.48</v>
      </c>
      <c r="G91" s="20">
        <f t="shared" si="2"/>
        <v>54612.48</v>
      </c>
      <c r="I91" s="55"/>
      <c r="K91" s="56"/>
      <c r="L91" s="4"/>
    </row>
    <row r="92" spans="1:7" ht="25.5">
      <c r="A92" s="26"/>
      <c r="B92" s="12">
        <v>421911</v>
      </c>
      <c r="C92" s="68" t="s">
        <v>101</v>
      </c>
      <c r="D92" s="74"/>
      <c r="E92" s="29"/>
      <c r="F92" s="33">
        <v>575448.24</v>
      </c>
      <c r="G92" s="20">
        <f t="shared" si="2"/>
        <v>575448.24</v>
      </c>
    </row>
    <row r="93" spans="1:12" ht="12.75">
      <c r="A93" s="26"/>
      <c r="B93" s="88">
        <v>422</v>
      </c>
      <c r="C93" s="88" t="s">
        <v>12</v>
      </c>
      <c r="D93" s="89">
        <f>SUM(D94:D99)</f>
        <v>15009</v>
      </c>
      <c r="E93" s="49"/>
      <c r="F93" s="49">
        <f>SUM(F94:F99)</f>
        <v>456794.4</v>
      </c>
      <c r="G93" s="20">
        <f t="shared" si="2"/>
        <v>471803.4</v>
      </c>
      <c r="K93" s="56"/>
      <c r="L93" s="4"/>
    </row>
    <row r="94" spans="1:12" ht="12.75">
      <c r="A94" s="26"/>
      <c r="B94" s="48">
        <v>422100</v>
      </c>
      <c r="C94" s="48" t="s">
        <v>177</v>
      </c>
      <c r="D94" s="95"/>
      <c r="E94" s="49"/>
      <c r="F94" s="77">
        <v>104294.4</v>
      </c>
      <c r="G94" s="20">
        <f t="shared" si="2"/>
        <v>104294.4</v>
      </c>
      <c r="I94" s="56"/>
      <c r="K94" s="56"/>
      <c r="L94" s="4"/>
    </row>
    <row r="95" spans="1:12" ht="12.75">
      <c r="A95" s="26"/>
      <c r="B95" s="48">
        <v>422200</v>
      </c>
      <c r="C95" s="48" t="s">
        <v>178</v>
      </c>
      <c r="D95" s="91"/>
      <c r="E95" s="96"/>
      <c r="F95" s="79">
        <v>350000</v>
      </c>
      <c r="G95" s="20">
        <f t="shared" si="2"/>
        <v>350000</v>
      </c>
      <c r="I95" s="56"/>
      <c r="K95" s="56"/>
      <c r="L95" s="21"/>
    </row>
    <row r="96" spans="1:9" ht="12.75">
      <c r="A96" s="26"/>
      <c r="B96" s="12">
        <v>422311</v>
      </c>
      <c r="C96" s="12" t="s">
        <v>175</v>
      </c>
      <c r="D96" s="91"/>
      <c r="E96" s="29"/>
      <c r="F96" s="29"/>
      <c r="G96" s="20">
        <f t="shared" si="2"/>
        <v>0</v>
      </c>
      <c r="I96" s="56"/>
    </row>
    <row r="97" spans="1:11" ht="12.75">
      <c r="A97" s="26"/>
      <c r="B97" s="12">
        <v>422321</v>
      </c>
      <c r="C97" s="12" t="s">
        <v>176</v>
      </c>
      <c r="D97" s="91">
        <v>15009</v>
      </c>
      <c r="E97" s="29"/>
      <c r="F97" s="29"/>
      <c r="G97" s="20">
        <f t="shared" si="2"/>
        <v>15009</v>
      </c>
      <c r="I97" s="56"/>
      <c r="K97" s="56"/>
    </row>
    <row r="98" spans="1:7" ht="12.75">
      <c r="A98" s="26"/>
      <c r="B98" s="48">
        <v>422392</v>
      </c>
      <c r="C98" s="48" t="s">
        <v>171</v>
      </c>
      <c r="D98" s="91"/>
      <c r="E98" s="29"/>
      <c r="F98" s="76"/>
      <c r="G98" s="20">
        <f t="shared" si="2"/>
        <v>0</v>
      </c>
    </row>
    <row r="99" spans="1:7" ht="12.75">
      <c r="A99" s="26"/>
      <c r="B99" s="78">
        <v>422911</v>
      </c>
      <c r="C99" s="78" t="s">
        <v>190</v>
      </c>
      <c r="D99" s="91"/>
      <c r="E99" s="96"/>
      <c r="F99" s="79">
        <v>2500</v>
      </c>
      <c r="G99" s="20">
        <f t="shared" si="2"/>
        <v>2500</v>
      </c>
    </row>
    <row r="100" spans="1:7" ht="12.75">
      <c r="A100" s="26"/>
      <c r="B100" s="88">
        <v>423</v>
      </c>
      <c r="C100" s="88" t="s">
        <v>13</v>
      </c>
      <c r="D100" s="97">
        <f>SUM(D101:D113)</f>
        <v>59296343.489999995</v>
      </c>
      <c r="E100" s="97">
        <f>SUM(E101:E113)</f>
        <v>0</v>
      </c>
      <c r="F100" s="97">
        <f>SUM(F101:F113)</f>
        <v>19542999.63</v>
      </c>
      <c r="G100" s="20">
        <f t="shared" si="2"/>
        <v>78839343.11999999</v>
      </c>
    </row>
    <row r="101" spans="1:14" s="4" customFormat="1" ht="12.75">
      <c r="A101" s="66"/>
      <c r="B101" s="67">
        <v>423191</v>
      </c>
      <c r="C101" s="67" t="s">
        <v>102</v>
      </c>
      <c r="D101" s="98"/>
      <c r="E101" s="70"/>
      <c r="F101" s="71"/>
      <c r="G101" s="20">
        <f t="shared" si="2"/>
        <v>0</v>
      </c>
      <c r="N101" s="1"/>
    </row>
    <row r="102" spans="1:7" ht="12.75">
      <c r="A102" s="26"/>
      <c r="B102" s="12">
        <v>423212</v>
      </c>
      <c r="C102" s="48" t="s">
        <v>157</v>
      </c>
      <c r="D102" s="74">
        <v>6822067.09</v>
      </c>
      <c r="E102" s="29"/>
      <c r="F102" s="29"/>
      <c r="G102" s="20">
        <f t="shared" si="2"/>
        <v>6822067.09</v>
      </c>
    </row>
    <row r="103" spans="1:12" ht="12.75">
      <c r="A103" s="26"/>
      <c r="B103" s="12">
        <v>423221</v>
      </c>
      <c r="C103" s="12" t="s">
        <v>153</v>
      </c>
      <c r="D103" s="71"/>
      <c r="E103" s="29"/>
      <c r="F103" s="29"/>
      <c r="G103" s="20">
        <f t="shared" si="2"/>
        <v>0</v>
      </c>
      <c r="K103" s="56"/>
      <c r="L103" s="4"/>
    </row>
    <row r="104" spans="1:7" ht="12.75">
      <c r="A104" s="26"/>
      <c r="B104" s="48">
        <v>423311</v>
      </c>
      <c r="C104" s="48" t="s">
        <v>156</v>
      </c>
      <c r="D104" s="74">
        <v>8624500</v>
      </c>
      <c r="E104" s="29"/>
      <c r="F104" s="33">
        <v>360000</v>
      </c>
      <c r="G104" s="20">
        <f t="shared" si="2"/>
        <v>8984500</v>
      </c>
    </row>
    <row r="105" spans="1:7" ht="12.75">
      <c r="A105" s="26"/>
      <c r="B105" s="92">
        <v>423320</v>
      </c>
      <c r="C105" s="92" t="s">
        <v>185</v>
      </c>
      <c r="D105" s="91"/>
      <c r="E105" s="29"/>
      <c r="F105" s="41">
        <v>64960</v>
      </c>
      <c r="G105" s="20">
        <f t="shared" si="2"/>
        <v>64960</v>
      </c>
    </row>
    <row r="106" spans="1:7" ht="12.75">
      <c r="A106" s="26"/>
      <c r="B106" s="92">
        <v>423390</v>
      </c>
      <c r="C106" s="78" t="s">
        <v>186</v>
      </c>
      <c r="D106" s="71"/>
      <c r="E106" s="29"/>
      <c r="F106" s="41">
        <v>43080</v>
      </c>
      <c r="G106" s="20">
        <f t="shared" si="2"/>
        <v>43080</v>
      </c>
    </row>
    <row r="107" spans="1:7" ht="12.75">
      <c r="A107" s="26"/>
      <c r="B107" s="12">
        <v>423432</v>
      </c>
      <c r="C107" s="78" t="s">
        <v>103</v>
      </c>
      <c r="D107" s="74">
        <v>742419</v>
      </c>
      <c r="E107" s="29"/>
      <c r="F107" s="33">
        <v>657252.6</v>
      </c>
      <c r="G107" s="20">
        <f t="shared" si="2"/>
        <v>1399671.6</v>
      </c>
    </row>
    <row r="108" spans="1:7" ht="12.75">
      <c r="A108" s="26"/>
      <c r="B108" s="12">
        <v>423520</v>
      </c>
      <c r="C108" s="78" t="s">
        <v>203</v>
      </c>
      <c r="D108" s="74"/>
      <c r="E108" s="29"/>
      <c r="F108" s="33">
        <f>128000+66296.29</f>
        <v>194296.28999999998</v>
      </c>
      <c r="G108" s="20">
        <f t="shared" si="2"/>
        <v>194296.28999999998</v>
      </c>
    </row>
    <row r="109" spans="1:7" ht="12.75">
      <c r="A109" s="26"/>
      <c r="B109" s="12">
        <v>423591</v>
      </c>
      <c r="C109" s="90" t="s">
        <v>104</v>
      </c>
      <c r="D109" s="91"/>
      <c r="E109" s="29"/>
      <c r="F109" s="41">
        <v>5212694.69</v>
      </c>
      <c r="G109" s="20">
        <f t="shared" si="2"/>
        <v>5212694.69</v>
      </c>
    </row>
    <row r="110" spans="1:7" ht="12.75">
      <c r="A110" s="26"/>
      <c r="B110" s="92">
        <v>423599</v>
      </c>
      <c r="C110" s="94" t="s">
        <v>187</v>
      </c>
      <c r="D110" s="74"/>
      <c r="E110" s="41"/>
      <c r="F110" s="33">
        <f>1004629.62+9472828.62+247983.75</f>
        <v>10725441.989999998</v>
      </c>
      <c r="G110" s="20">
        <f t="shared" si="2"/>
        <v>10725441.989999998</v>
      </c>
    </row>
    <row r="111" spans="1:7" ht="12.75">
      <c r="A111" s="26"/>
      <c r="B111" s="78">
        <v>423611</v>
      </c>
      <c r="C111" s="94" t="s">
        <v>183</v>
      </c>
      <c r="D111" s="74">
        <v>42554119.4</v>
      </c>
      <c r="E111" s="29"/>
      <c r="F111" s="33"/>
      <c r="G111" s="20">
        <f t="shared" si="2"/>
        <v>42554119.4</v>
      </c>
    </row>
    <row r="112" spans="1:7" ht="12.75">
      <c r="A112" s="26"/>
      <c r="B112" s="92">
        <v>423710</v>
      </c>
      <c r="C112" s="94" t="s">
        <v>173</v>
      </c>
      <c r="D112" s="91"/>
      <c r="E112" s="29"/>
      <c r="F112" s="33">
        <v>1686234.06</v>
      </c>
      <c r="G112" s="20">
        <f t="shared" si="2"/>
        <v>1686234.06</v>
      </c>
    </row>
    <row r="113" spans="1:7" ht="15" customHeight="1">
      <c r="A113" s="26"/>
      <c r="B113" s="92">
        <v>423911</v>
      </c>
      <c r="C113" s="92" t="s">
        <v>174</v>
      </c>
      <c r="D113" s="71">
        <f>1152278-599040</f>
        <v>553238</v>
      </c>
      <c r="E113" s="29"/>
      <c r="F113" s="41">
        <v>599040</v>
      </c>
      <c r="G113" s="20">
        <f t="shared" si="2"/>
        <v>1152278</v>
      </c>
    </row>
    <row r="114" spans="1:7" ht="12.75">
      <c r="A114" s="26"/>
      <c r="B114" s="88">
        <v>424</v>
      </c>
      <c r="C114" s="88" t="s">
        <v>14</v>
      </c>
      <c r="D114" s="89">
        <f>SUM(D115:D119)</f>
        <v>2577641.46</v>
      </c>
      <c r="E114" s="30">
        <f>SUM(E115:E119)</f>
        <v>6376320</v>
      </c>
      <c r="F114" s="49">
        <f>SUM(F115:F119)</f>
        <v>7631139.21</v>
      </c>
      <c r="G114" s="20">
        <f t="shared" si="2"/>
        <v>16585100.670000002</v>
      </c>
    </row>
    <row r="115" spans="1:7" ht="12.75">
      <c r="A115" s="26"/>
      <c r="B115" s="12">
        <v>424311</v>
      </c>
      <c r="C115" s="92" t="s">
        <v>38</v>
      </c>
      <c r="D115" s="74"/>
      <c r="E115" s="29"/>
      <c r="F115" s="41">
        <v>7501058.47</v>
      </c>
      <c r="G115" s="20">
        <f t="shared" si="2"/>
        <v>7501058.47</v>
      </c>
    </row>
    <row r="116" spans="1:7" ht="25.5">
      <c r="A116" s="26"/>
      <c r="B116" s="12">
        <v>424331</v>
      </c>
      <c r="C116" s="94" t="s">
        <v>160</v>
      </c>
      <c r="D116" s="71">
        <v>486560</v>
      </c>
      <c r="E116" s="29"/>
      <c r="F116" s="33"/>
      <c r="G116" s="20">
        <f aca="true" t="shared" si="3" ref="G116:G147">D116+E116+F116</f>
        <v>486560</v>
      </c>
    </row>
    <row r="117" spans="1:7" ht="12.75">
      <c r="A117" s="26"/>
      <c r="B117" s="12">
        <v>424341</v>
      </c>
      <c r="C117" s="68" t="s">
        <v>105</v>
      </c>
      <c r="D117" s="74"/>
      <c r="E117" s="29"/>
      <c r="F117" s="33">
        <v>83280.74</v>
      </c>
      <c r="G117" s="20">
        <f t="shared" si="3"/>
        <v>83280.74</v>
      </c>
    </row>
    <row r="118" spans="1:7" ht="12.75">
      <c r="A118" s="26"/>
      <c r="B118" s="12">
        <v>424351</v>
      </c>
      <c r="C118" s="67" t="s">
        <v>106</v>
      </c>
      <c r="D118" s="74">
        <v>2091081.46</v>
      </c>
      <c r="E118" s="29"/>
      <c r="F118" s="33"/>
      <c r="G118" s="20">
        <f t="shared" si="3"/>
        <v>2091081.46</v>
      </c>
    </row>
    <row r="119" spans="1:7" ht="12.75">
      <c r="A119" s="26"/>
      <c r="B119" s="92">
        <v>424911</v>
      </c>
      <c r="C119" s="67" t="s">
        <v>202</v>
      </c>
      <c r="D119" s="79"/>
      <c r="E119" s="71">
        <v>6376320</v>
      </c>
      <c r="F119" s="74">
        <f>3600+43200</f>
        <v>46800</v>
      </c>
      <c r="G119" s="20">
        <f t="shared" si="3"/>
        <v>6423120</v>
      </c>
    </row>
    <row r="120" spans="1:7" ht="25.5">
      <c r="A120" s="26"/>
      <c r="B120" s="88">
        <v>425</v>
      </c>
      <c r="C120" s="99" t="s">
        <v>151</v>
      </c>
      <c r="D120" s="89">
        <f>SUM(D121:D146)</f>
        <v>43844040.63999999</v>
      </c>
      <c r="E120" s="30">
        <f>SUM(E121:E146)</f>
        <v>0</v>
      </c>
      <c r="F120" s="49">
        <f>SUM(F121:F146)</f>
        <v>107787</v>
      </c>
      <c r="G120" s="20">
        <f t="shared" si="3"/>
        <v>43951827.63999999</v>
      </c>
    </row>
    <row r="121" spans="1:7" ht="12.75">
      <c r="A121" s="26"/>
      <c r="B121" s="12">
        <v>425111</v>
      </c>
      <c r="C121" s="78" t="s">
        <v>161</v>
      </c>
      <c r="D121" s="71">
        <v>46806.7</v>
      </c>
      <c r="E121" s="33"/>
      <c r="F121" s="76"/>
      <c r="G121" s="20">
        <f t="shared" si="3"/>
        <v>46806.7</v>
      </c>
    </row>
    <row r="122" spans="1:7" ht="12.75">
      <c r="A122" s="26"/>
      <c r="B122" s="12">
        <v>425112</v>
      </c>
      <c r="C122" s="78" t="s">
        <v>162</v>
      </c>
      <c r="D122" s="71">
        <v>2100</v>
      </c>
      <c r="E122" s="33"/>
      <c r="F122" s="76">
        <v>19550</v>
      </c>
      <c r="G122" s="20">
        <f t="shared" si="3"/>
        <v>21650</v>
      </c>
    </row>
    <row r="123" spans="1:7" ht="12.75">
      <c r="A123" s="26"/>
      <c r="B123" s="12">
        <v>425113</v>
      </c>
      <c r="C123" s="78" t="s">
        <v>163</v>
      </c>
      <c r="D123" s="71"/>
      <c r="E123" s="33"/>
      <c r="F123" s="76"/>
      <c r="G123" s="20">
        <f t="shared" si="3"/>
        <v>0</v>
      </c>
    </row>
    <row r="124" spans="1:7" ht="12.75">
      <c r="A124" s="26"/>
      <c r="B124" s="12">
        <v>425114</v>
      </c>
      <c r="C124" s="78" t="s">
        <v>205</v>
      </c>
      <c r="D124" s="71">
        <v>1123219.5</v>
      </c>
      <c r="E124" s="33"/>
      <c r="F124" s="76"/>
      <c r="G124" s="20">
        <f t="shared" si="3"/>
        <v>1123219.5</v>
      </c>
    </row>
    <row r="125" spans="1:7" ht="12.75">
      <c r="A125" s="26"/>
      <c r="B125" s="12">
        <v>425115</v>
      </c>
      <c r="C125" s="12" t="s">
        <v>49</v>
      </c>
      <c r="D125" s="71"/>
      <c r="E125" s="29"/>
      <c r="F125" s="76"/>
      <c r="G125" s="20">
        <f t="shared" si="3"/>
        <v>0</v>
      </c>
    </row>
    <row r="126" spans="1:7" ht="12.75">
      <c r="A126" s="26"/>
      <c r="B126" s="12">
        <v>425116</v>
      </c>
      <c r="C126" s="12" t="s">
        <v>50</v>
      </c>
      <c r="D126" s="74">
        <v>918000</v>
      </c>
      <c r="E126" s="29"/>
      <c r="F126" s="29"/>
      <c r="G126" s="20">
        <f t="shared" si="3"/>
        <v>918000</v>
      </c>
    </row>
    <row r="127" spans="1:7" ht="12.75">
      <c r="A127" s="26"/>
      <c r="B127" s="12">
        <v>425117</v>
      </c>
      <c r="C127" s="48" t="s">
        <v>51</v>
      </c>
      <c r="D127" s="74"/>
      <c r="E127" s="29"/>
      <c r="F127" s="76"/>
      <c r="G127" s="20">
        <f t="shared" si="3"/>
        <v>0</v>
      </c>
    </row>
    <row r="128" spans="1:7" ht="12.75">
      <c r="A128" s="26"/>
      <c r="B128" s="12">
        <v>425118</v>
      </c>
      <c r="C128" s="38" t="s">
        <v>107</v>
      </c>
      <c r="D128" s="100"/>
      <c r="E128" s="29"/>
      <c r="F128" s="29"/>
      <c r="G128" s="20">
        <f t="shared" si="3"/>
        <v>0</v>
      </c>
    </row>
    <row r="129" spans="1:7" ht="25.5">
      <c r="A129" s="26"/>
      <c r="B129" s="12">
        <v>425119</v>
      </c>
      <c r="C129" s="101" t="s">
        <v>164</v>
      </c>
      <c r="D129" s="71">
        <v>1987417.2</v>
      </c>
      <c r="E129" s="29"/>
      <c r="F129" s="33"/>
      <c r="G129" s="20">
        <f t="shared" si="3"/>
        <v>1987417.2</v>
      </c>
    </row>
    <row r="130" spans="1:7" ht="25.5">
      <c r="A130" s="26"/>
      <c r="B130" s="12">
        <v>425191</v>
      </c>
      <c r="C130" s="90" t="s">
        <v>108</v>
      </c>
      <c r="D130" s="74">
        <v>706797.74</v>
      </c>
      <c r="E130" s="29"/>
      <c r="F130" s="76"/>
      <c r="G130" s="20">
        <f t="shared" si="3"/>
        <v>706797.74</v>
      </c>
    </row>
    <row r="131" spans="1:7" ht="12.75">
      <c r="A131" s="26"/>
      <c r="B131" s="12">
        <v>425211</v>
      </c>
      <c r="C131" s="90" t="s">
        <v>109</v>
      </c>
      <c r="D131" s="74">
        <v>607178.69</v>
      </c>
      <c r="E131" s="29"/>
      <c r="F131" s="29"/>
      <c r="G131" s="20">
        <f t="shared" si="3"/>
        <v>607178.69</v>
      </c>
    </row>
    <row r="132" spans="1:7" ht="25.5">
      <c r="A132" s="26"/>
      <c r="B132" s="12">
        <v>425212</v>
      </c>
      <c r="C132" s="101" t="s">
        <v>110</v>
      </c>
      <c r="D132" s="74">
        <v>10896</v>
      </c>
      <c r="E132" s="29"/>
      <c r="F132" s="29"/>
      <c r="G132" s="20">
        <f t="shared" si="3"/>
        <v>10896</v>
      </c>
    </row>
    <row r="133" spans="1:7" ht="12.75">
      <c r="A133" s="26"/>
      <c r="B133" s="92">
        <v>425213</v>
      </c>
      <c r="C133" s="101" t="s">
        <v>191</v>
      </c>
      <c r="D133" s="74"/>
      <c r="E133" s="29"/>
      <c r="F133" s="29"/>
      <c r="G133" s="20">
        <f t="shared" si="3"/>
        <v>0</v>
      </c>
    </row>
    <row r="134" spans="1:7" ht="25.5">
      <c r="A134" s="26"/>
      <c r="B134" s="12">
        <v>425219</v>
      </c>
      <c r="C134" s="93" t="s">
        <v>111</v>
      </c>
      <c r="D134" s="100"/>
      <c r="E134" s="29"/>
      <c r="F134" s="29"/>
      <c r="G134" s="20">
        <f t="shared" si="3"/>
        <v>0</v>
      </c>
    </row>
    <row r="135" spans="1:7" ht="12.75">
      <c r="A135" s="26"/>
      <c r="B135" s="12">
        <v>425221</v>
      </c>
      <c r="C135" s="101" t="s">
        <v>67</v>
      </c>
      <c r="D135" s="74"/>
      <c r="E135" s="29"/>
      <c r="F135" s="29">
        <v>88237</v>
      </c>
      <c r="G135" s="20">
        <f t="shared" si="3"/>
        <v>88237</v>
      </c>
    </row>
    <row r="136" spans="1:7" ht="12.75">
      <c r="A136" s="26"/>
      <c r="B136" s="12">
        <v>425222</v>
      </c>
      <c r="C136" s="90" t="s">
        <v>68</v>
      </c>
      <c r="D136" s="74">
        <v>1897104</v>
      </c>
      <c r="E136" s="29"/>
      <c r="F136" s="29"/>
      <c r="G136" s="20">
        <f t="shared" si="3"/>
        <v>1897104</v>
      </c>
    </row>
    <row r="137" spans="1:7" ht="12.75">
      <c r="A137" s="26"/>
      <c r="B137" s="12">
        <v>425223</v>
      </c>
      <c r="C137" s="90" t="s">
        <v>112</v>
      </c>
      <c r="D137" s="74">
        <v>821200</v>
      </c>
      <c r="E137" s="29"/>
      <c r="F137" s="29"/>
      <c r="G137" s="20">
        <f t="shared" si="3"/>
        <v>821200</v>
      </c>
    </row>
    <row r="138" spans="1:7" ht="12.75">
      <c r="A138" s="26"/>
      <c r="B138" s="12">
        <v>425224</v>
      </c>
      <c r="C138" s="93" t="s">
        <v>113</v>
      </c>
      <c r="D138" s="74">
        <v>26438.4</v>
      </c>
      <c r="E138" s="29"/>
      <c r="F138" s="29"/>
      <c r="G138" s="20">
        <f t="shared" si="3"/>
        <v>26438.4</v>
      </c>
    </row>
    <row r="139" spans="1:7" ht="12.75">
      <c r="A139" s="26"/>
      <c r="B139" s="12">
        <v>425225</v>
      </c>
      <c r="C139" s="48" t="s">
        <v>114</v>
      </c>
      <c r="D139" s="74">
        <v>1644050.13</v>
      </c>
      <c r="E139" s="29"/>
      <c r="F139" s="29"/>
      <c r="G139" s="20">
        <f t="shared" si="3"/>
        <v>1644050.13</v>
      </c>
    </row>
    <row r="140" spans="1:7" ht="12.75">
      <c r="A140" s="26"/>
      <c r="B140" s="12">
        <v>425226</v>
      </c>
      <c r="C140" s="12" t="s">
        <v>115</v>
      </c>
      <c r="D140" s="100"/>
      <c r="E140" s="29"/>
      <c r="F140" s="29"/>
      <c r="G140" s="20">
        <f t="shared" si="3"/>
        <v>0</v>
      </c>
    </row>
    <row r="141" spans="1:7" ht="12.75">
      <c r="A141" s="26"/>
      <c r="B141" s="78">
        <v>425227</v>
      </c>
      <c r="C141" s="78" t="s">
        <v>168</v>
      </c>
      <c r="D141" s="74">
        <v>446758.51</v>
      </c>
      <c r="E141" s="29"/>
      <c r="F141" s="29"/>
      <c r="G141" s="20">
        <f t="shared" si="3"/>
        <v>446758.51</v>
      </c>
    </row>
    <row r="142" spans="1:7" ht="25.5">
      <c r="A142" s="26"/>
      <c r="B142" s="12">
        <v>425229</v>
      </c>
      <c r="C142" s="93" t="s">
        <v>155</v>
      </c>
      <c r="D142" s="100"/>
      <c r="E142" s="29"/>
      <c r="F142" s="29"/>
      <c r="G142" s="20">
        <f t="shared" si="3"/>
        <v>0</v>
      </c>
    </row>
    <row r="143" spans="1:7" ht="25.5">
      <c r="A143" s="26"/>
      <c r="B143" s="12">
        <v>425231</v>
      </c>
      <c r="C143" s="93" t="s">
        <v>116</v>
      </c>
      <c r="D143" s="100"/>
      <c r="E143" s="29"/>
      <c r="F143" s="29"/>
      <c r="G143" s="20">
        <f t="shared" si="3"/>
        <v>0</v>
      </c>
    </row>
    <row r="144" spans="1:7" ht="25.5">
      <c r="A144" s="26"/>
      <c r="B144" s="12">
        <v>425241</v>
      </c>
      <c r="C144" s="93" t="s">
        <v>117</v>
      </c>
      <c r="D144" s="100"/>
      <c r="E144" s="29"/>
      <c r="F144" s="33"/>
      <c r="G144" s="20">
        <f t="shared" si="3"/>
        <v>0</v>
      </c>
    </row>
    <row r="145" spans="1:7" ht="25.5">
      <c r="A145" s="26"/>
      <c r="B145" s="92">
        <v>425250</v>
      </c>
      <c r="C145" s="101" t="s">
        <v>188</v>
      </c>
      <c r="D145" s="74">
        <f>32851412.29+133440+34360</f>
        <v>33019212.29</v>
      </c>
      <c r="E145" s="29"/>
      <c r="F145" s="33"/>
      <c r="G145" s="20">
        <f t="shared" si="3"/>
        <v>33019212.29</v>
      </c>
    </row>
    <row r="146" spans="1:7" ht="25.5">
      <c r="A146" s="26"/>
      <c r="B146" s="12">
        <v>425281</v>
      </c>
      <c r="C146" s="93" t="s">
        <v>118</v>
      </c>
      <c r="D146" s="74">
        <v>586861.48</v>
      </c>
      <c r="E146" s="29"/>
      <c r="F146" s="33"/>
      <c r="G146" s="20">
        <f t="shared" si="3"/>
        <v>586861.48</v>
      </c>
    </row>
    <row r="147" spans="1:7" ht="12.75">
      <c r="A147" s="26"/>
      <c r="B147" s="88">
        <v>426</v>
      </c>
      <c r="C147" s="99" t="s">
        <v>15</v>
      </c>
      <c r="D147" s="89">
        <f>SUM(D148:D182)</f>
        <v>2750703727.309999</v>
      </c>
      <c r="E147" s="89">
        <f>SUM(E148:E182)</f>
        <v>1003091.4400000001</v>
      </c>
      <c r="F147" s="89">
        <f>SUM(F148:F182)</f>
        <v>3824638.6300000004</v>
      </c>
      <c r="G147" s="20">
        <f t="shared" si="3"/>
        <v>2755531457.379999</v>
      </c>
    </row>
    <row r="148" spans="1:7" ht="12.75">
      <c r="A148" s="26"/>
      <c r="B148" s="12">
        <v>426111</v>
      </c>
      <c r="C148" s="93" t="s">
        <v>52</v>
      </c>
      <c r="D148" s="74">
        <v>9440689.9</v>
      </c>
      <c r="E148" s="29"/>
      <c r="F148" s="41"/>
      <c r="G148" s="20">
        <f aca="true" t="shared" si="4" ref="G148:G179">D148+E148+F148</f>
        <v>9440689.9</v>
      </c>
    </row>
    <row r="149" spans="1:7" ht="12.75">
      <c r="A149" s="26"/>
      <c r="B149" s="12">
        <v>426120</v>
      </c>
      <c r="C149" s="94" t="s">
        <v>152</v>
      </c>
      <c r="D149" s="71">
        <v>232537.15</v>
      </c>
      <c r="E149" s="76"/>
      <c r="F149" s="33"/>
      <c r="G149" s="20">
        <f t="shared" si="4"/>
        <v>232537.15</v>
      </c>
    </row>
    <row r="150" spans="1:7" ht="12.75">
      <c r="A150" s="26"/>
      <c r="B150" s="12">
        <v>426131</v>
      </c>
      <c r="C150" s="93" t="s">
        <v>146</v>
      </c>
      <c r="D150" s="91"/>
      <c r="E150" s="29"/>
      <c r="F150" s="29">
        <v>55000</v>
      </c>
      <c r="G150" s="20">
        <f t="shared" si="4"/>
        <v>55000</v>
      </c>
    </row>
    <row r="151" spans="1:7" ht="12.75">
      <c r="A151" s="26"/>
      <c r="B151" s="12">
        <v>426311</v>
      </c>
      <c r="C151" s="93" t="s">
        <v>53</v>
      </c>
      <c r="D151" s="91"/>
      <c r="E151" s="29"/>
      <c r="F151" s="29">
        <v>441626</v>
      </c>
      <c r="G151" s="20">
        <f t="shared" si="4"/>
        <v>441626</v>
      </c>
    </row>
    <row r="152" spans="1:7" ht="12.75">
      <c r="A152" s="26"/>
      <c r="B152" s="12">
        <v>426412</v>
      </c>
      <c r="C152" s="93" t="s">
        <v>54</v>
      </c>
      <c r="D152" s="71">
        <v>1537378.08</v>
      </c>
      <c r="E152" s="29"/>
      <c r="F152" s="29"/>
      <c r="G152" s="20">
        <f t="shared" si="4"/>
        <v>1537378.08</v>
      </c>
    </row>
    <row r="153" spans="1:7" ht="12.75">
      <c r="A153" s="26"/>
      <c r="B153" s="12">
        <v>426413</v>
      </c>
      <c r="C153" s="93" t="s">
        <v>158</v>
      </c>
      <c r="D153" s="91"/>
      <c r="E153" s="29"/>
      <c r="F153" s="29"/>
      <c r="G153" s="20">
        <f t="shared" si="4"/>
        <v>0</v>
      </c>
    </row>
    <row r="154" spans="1:7" ht="25.5">
      <c r="A154" s="26"/>
      <c r="B154" s="48">
        <v>426491</v>
      </c>
      <c r="C154" s="90" t="s">
        <v>172</v>
      </c>
      <c r="D154" s="77"/>
      <c r="E154" s="29"/>
      <c r="F154" s="29"/>
      <c r="G154" s="20">
        <f t="shared" si="4"/>
        <v>0</v>
      </c>
    </row>
    <row r="155" spans="1:7" ht="12.75">
      <c r="A155" s="26"/>
      <c r="B155" s="12">
        <v>426591</v>
      </c>
      <c r="C155" s="78" t="s">
        <v>119</v>
      </c>
      <c r="D155" s="74">
        <v>1227090</v>
      </c>
      <c r="E155" s="29"/>
      <c r="F155" s="29"/>
      <c r="G155" s="20">
        <f t="shared" si="4"/>
        <v>1227090</v>
      </c>
    </row>
    <row r="156" spans="1:7" ht="12.75">
      <c r="A156" s="26"/>
      <c r="B156" s="12">
        <v>4267111</v>
      </c>
      <c r="C156" s="67" t="s">
        <v>194</v>
      </c>
      <c r="D156" s="74">
        <f>267043281.27-E156-F156</f>
        <v>265343262.02</v>
      </c>
      <c r="E156" s="33">
        <v>528031.41</v>
      </c>
      <c r="F156" s="33">
        <f>4350+1167637.84</f>
        <v>1171987.84</v>
      </c>
      <c r="G156" s="20">
        <f t="shared" si="4"/>
        <v>267043281.27</v>
      </c>
    </row>
    <row r="157" spans="1:7" ht="12.75">
      <c r="A157" s="26"/>
      <c r="B157" s="12">
        <v>4267112</v>
      </c>
      <c r="C157" s="67" t="s">
        <v>145</v>
      </c>
      <c r="D157" s="91">
        <v>0</v>
      </c>
      <c r="E157" s="29"/>
      <c r="F157" s="29"/>
      <c r="G157" s="20">
        <f t="shared" si="4"/>
        <v>0</v>
      </c>
    </row>
    <row r="158" spans="1:7" ht="12.75">
      <c r="A158" s="26"/>
      <c r="B158" s="12">
        <v>42681102</v>
      </c>
      <c r="C158" s="67" t="s">
        <v>214</v>
      </c>
      <c r="D158" s="91">
        <v>3564300.3</v>
      </c>
      <c r="E158" s="29"/>
      <c r="F158" s="29"/>
      <c r="G158" s="20">
        <f t="shared" si="4"/>
        <v>3564300.3</v>
      </c>
    </row>
    <row r="159" spans="1:7" ht="12.75">
      <c r="A159" s="26"/>
      <c r="B159" s="12">
        <v>426712</v>
      </c>
      <c r="C159" s="12" t="s">
        <v>120</v>
      </c>
      <c r="D159" s="71">
        <f>59779394.07-E159-F159</f>
        <v>59393438.51</v>
      </c>
      <c r="E159" s="33">
        <v>148244.82</v>
      </c>
      <c r="F159" s="29">
        <v>237710.74</v>
      </c>
      <c r="G159" s="20">
        <f t="shared" si="4"/>
        <v>59779394.07</v>
      </c>
    </row>
    <row r="160" spans="1:7" ht="12.75">
      <c r="A160" s="26"/>
      <c r="B160" s="12">
        <v>426721</v>
      </c>
      <c r="C160" s="92" t="s">
        <v>121</v>
      </c>
      <c r="D160" s="71">
        <v>227795467.32</v>
      </c>
      <c r="E160" s="41"/>
      <c r="F160" s="33"/>
      <c r="G160" s="20">
        <f t="shared" si="4"/>
        <v>227795467.32</v>
      </c>
    </row>
    <row r="161" spans="1:7" ht="12.75">
      <c r="A161" s="26"/>
      <c r="B161" s="12">
        <v>4267511</v>
      </c>
      <c r="C161" s="48" t="s">
        <v>122</v>
      </c>
      <c r="D161" s="74">
        <f>304850559.75-E161-F161</f>
        <v>303490524.36</v>
      </c>
      <c r="E161" s="33">
        <v>286331.78</v>
      </c>
      <c r="F161" s="33">
        <f>367196.5+706507.11</f>
        <v>1073703.6099999999</v>
      </c>
      <c r="G161" s="20">
        <f t="shared" si="4"/>
        <v>304850559.75</v>
      </c>
    </row>
    <row r="162" spans="1:7" ht="12.75">
      <c r="A162" s="26"/>
      <c r="B162" s="12">
        <v>4267512</v>
      </c>
      <c r="C162" s="12" t="s">
        <v>144</v>
      </c>
      <c r="D162" s="71">
        <v>13049</v>
      </c>
      <c r="E162" s="29"/>
      <c r="F162" s="29"/>
      <c r="G162" s="20">
        <f t="shared" si="4"/>
        <v>13049</v>
      </c>
    </row>
    <row r="163" spans="1:7" ht="12.75">
      <c r="A163" s="26"/>
      <c r="B163" s="48">
        <v>4267513</v>
      </c>
      <c r="C163" s="48" t="s">
        <v>165</v>
      </c>
      <c r="D163" s="74">
        <f>193838282.17-E163-F163</f>
        <v>193734924.49999997</v>
      </c>
      <c r="E163" s="33">
        <v>40483.43</v>
      </c>
      <c r="F163" s="33">
        <v>62874.24</v>
      </c>
      <c r="G163" s="20">
        <f t="shared" si="4"/>
        <v>193838282.17</v>
      </c>
    </row>
    <row r="164" spans="1:7" ht="12.75">
      <c r="A164" s="26"/>
      <c r="B164" s="12">
        <v>426752</v>
      </c>
      <c r="C164" s="48" t="s">
        <v>123</v>
      </c>
      <c r="D164" s="74">
        <f>97450484.2-F164</f>
        <v>97424055.75</v>
      </c>
      <c r="E164" s="41"/>
      <c r="F164" s="33">
        <v>26428.45</v>
      </c>
      <c r="G164" s="20">
        <f t="shared" si="4"/>
        <v>97450484.2</v>
      </c>
    </row>
    <row r="165" spans="1:7" ht="12.75">
      <c r="A165" s="26"/>
      <c r="B165" s="12">
        <v>426753</v>
      </c>
      <c r="C165" s="12" t="s">
        <v>124</v>
      </c>
      <c r="D165" s="74">
        <v>1231570307.3</v>
      </c>
      <c r="E165" s="41"/>
      <c r="F165" s="29"/>
      <c r="G165" s="20">
        <f t="shared" si="4"/>
        <v>1231570307.3</v>
      </c>
    </row>
    <row r="166" spans="1:7" ht="12.75">
      <c r="A166" s="26"/>
      <c r="B166" s="12">
        <v>426761</v>
      </c>
      <c r="C166" s="90" t="s">
        <v>125</v>
      </c>
      <c r="D166" s="74">
        <v>75979018.79</v>
      </c>
      <c r="E166" s="29"/>
      <c r="F166" s="29"/>
      <c r="G166" s="20">
        <f t="shared" si="4"/>
        <v>75979018.79</v>
      </c>
    </row>
    <row r="167" spans="1:7" ht="12.75">
      <c r="A167" s="26"/>
      <c r="B167" s="22">
        <v>426762</v>
      </c>
      <c r="C167" s="90" t="s">
        <v>126</v>
      </c>
      <c r="D167" s="74">
        <v>29115381.2</v>
      </c>
      <c r="E167" s="29"/>
      <c r="F167" s="33"/>
      <c r="G167" s="20">
        <f t="shared" si="4"/>
        <v>29115381.2</v>
      </c>
    </row>
    <row r="168" spans="1:7" ht="12.75">
      <c r="A168" s="26"/>
      <c r="B168" s="22">
        <v>426763</v>
      </c>
      <c r="C168" s="93" t="s">
        <v>127</v>
      </c>
      <c r="D168" s="74">
        <v>103154955.2</v>
      </c>
      <c r="E168" s="29"/>
      <c r="F168" s="33"/>
      <c r="G168" s="20">
        <f t="shared" si="4"/>
        <v>103154955.2</v>
      </c>
    </row>
    <row r="169" spans="1:7" ht="12.75">
      <c r="A169" s="26"/>
      <c r="B169" s="22">
        <v>426764</v>
      </c>
      <c r="C169" s="78" t="s">
        <v>56</v>
      </c>
      <c r="D169" s="74">
        <v>45653872</v>
      </c>
      <c r="E169" s="33"/>
      <c r="F169" s="33"/>
      <c r="G169" s="20">
        <f t="shared" si="4"/>
        <v>45653872</v>
      </c>
    </row>
    <row r="170" spans="1:7" ht="12.75">
      <c r="A170" s="26"/>
      <c r="B170" s="22">
        <v>426765</v>
      </c>
      <c r="C170" s="78" t="s">
        <v>55</v>
      </c>
      <c r="D170" s="74">
        <v>876953</v>
      </c>
      <c r="E170" s="41"/>
      <c r="F170" s="33"/>
      <c r="G170" s="20">
        <f t="shared" si="4"/>
        <v>876953</v>
      </c>
    </row>
    <row r="171" spans="1:7" ht="12.75">
      <c r="A171" s="26"/>
      <c r="B171" s="22">
        <v>426767</v>
      </c>
      <c r="C171" s="94" t="s">
        <v>208</v>
      </c>
      <c r="D171" s="74">
        <v>20555802.84</v>
      </c>
      <c r="E171" s="41"/>
      <c r="F171" s="29"/>
      <c r="G171" s="20">
        <f t="shared" si="4"/>
        <v>20555802.84</v>
      </c>
    </row>
    <row r="172" spans="1:7" ht="12.75">
      <c r="A172" s="26"/>
      <c r="B172" s="22">
        <v>426768</v>
      </c>
      <c r="C172" s="93" t="s">
        <v>128</v>
      </c>
      <c r="D172" s="74"/>
      <c r="E172" s="29"/>
      <c r="F172" s="29"/>
      <c r="G172" s="20">
        <f t="shared" si="4"/>
        <v>0</v>
      </c>
    </row>
    <row r="173" spans="1:14" ht="25.5">
      <c r="A173" s="26"/>
      <c r="B173" s="12">
        <v>426791</v>
      </c>
      <c r="C173" s="68" t="s">
        <v>159</v>
      </c>
      <c r="D173" s="74">
        <v>32916047.98</v>
      </c>
      <c r="E173" s="29"/>
      <c r="F173" s="76"/>
      <c r="G173" s="20">
        <f t="shared" si="4"/>
        <v>32916047.98</v>
      </c>
      <c r="N173" s="42"/>
    </row>
    <row r="174" spans="1:14" ht="12.75">
      <c r="A174" s="26"/>
      <c r="B174" s="66">
        <v>426811</v>
      </c>
      <c r="C174" s="101" t="s">
        <v>129</v>
      </c>
      <c r="D174" s="74">
        <v>471699</v>
      </c>
      <c r="E174" s="29"/>
      <c r="F174" s="76"/>
      <c r="G174" s="20">
        <f t="shared" si="4"/>
        <v>471699</v>
      </c>
      <c r="N174" s="21"/>
    </row>
    <row r="175" spans="1:14" ht="12.75">
      <c r="A175" s="26"/>
      <c r="B175" s="66">
        <v>426812</v>
      </c>
      <c r="C175" s="68" t="s">
        <v>130</v>
      </c>
      <c r="D175" s="71">
        <v>1124440</v>
      </c>
      <c r="E175" s="33"/>
      <c r="F175" s="33"/>
      <c r="G175" s="20">
        <f t="shared" si="4"/>
        <v>1124440</v>
      </c>
      <c r="N175" s="21"/>
    </row>
    <row r="176" spans="1:14" ht="12.75">
      <c r="A176" s="26"/>
      <c r="B176" s="22">
        <v>426819</v>
      </c>
      <c r="C176" s="93" t="s">
        <v>131</v>
      </c>
      <c r="D176" s="71">
        <v>5140618.81</v>
      </c>
      <c r="E176" s="29"/>
      <c r="F176" s="29"/>
      <c r="G176" s="20">
        <f t="shared" si="4"/>
        <v>5140618.81</v>
      </c>
      <c r="N176" s="21"/>
    </row>
    <row r="177" spans="1:7" ht="12.75">
      <c r="A177" s="26"/>
      <c r="B177" s="12">
        <v>426823</v>
      </c>
      <c r="C177" s="48" t="s">
        <v>132</v>
      </c>
      <c r="D177" s="74">
        <f>23672564.12-F177</f>
        <v>23672564.12</v>
      </c>
      <c r="E177" s="29"/>
      <c r="F177" s="33"/>
      <c r="G177" s="20">
        <f t="shared" si="4"/>
        <v>23672564.12</v>
      </c>
    </row>
    <row r="178" spans="1:7" ht="12.75">
      <c r="A178" s="26"/>
      <c r="B178" s="12">
        <v>426829</v>
      </c>
      <c r="C178" s="67" t="s">
        <v>133</v>
      </c>
      <c r="D178" s="71"/>
      <c r="E178" s="29"/>
      <c r="F178" s="29"/>
      <c r="G178" s="20">
        <f t="shared" si="4"/>
        <v>0</v>
      </c>
    </row>
    <row r="179" spans="1:7" ht="12.75">
      <c r="A179" s="26"/>
      <c r="B179" s="12">
        <v>426911</v>
      </c>
      <c r="C179" s="92" t="s">
        <v>135</v>
      </c>
      <c r="D179" s="74">
        <v>4966801.24</v>
      </c>
      <c r="E179" s="29"/>
      <c r="F179" s="33">
        <v>722809.75</v>
      </c>
      <c r="G179" s="20">
        <f t="shared" si="4"/>
        <v>5689610.99</v>
      </c>
    </row>
    <row r="180" spans="1:7" ht="12.75">
      <c r="A180" s="26"/>
      <c r="B180" s="12">
        <v>426912</v>
      </c>
      <c r="C180" s="67" t="s">
        <v>136</v>
      </c>
      <c r="D180" s="74">
        <v>6813344.87</v>
      </c>
      <c r="E180" s="29"/>
      <c r="F180" s="82"/>
      <c r="G180" s="20">
        <f aca="true" t="shared" si="5" ref="G180:G211">D180+E180+F180</f>
        <v>6813344.87</v>
      </c>
    </row>
    <row r="181" spans="1:14" ht="12.75">
      <c r="A181" s="26"/>
      <c r="B181" s="12">
        <v>426913</v>
      </c>
      <c r="C181" s="67" t="s">
        <v>57</v>
      </c>
      <c r="D181" s="74">
        <v>2842277.65</v>
      </c>
      <c r="E181" s="33"/>
      <c r="F181" s="33">
        <v>32498</v>
      </c>
      <c r="G181" s="20">
        <f t="shared" si="5"/>
        <v>2874775.65</v>
      </c>
      <c r="N181" s="21"/>
    </row>
    <row r="182" spans="1:14" ht="12.75">
      <c r="A182" s="26"/>
      <c r="B182" s="12">
        <v>426919</v>
      </c>
      <c r="C182" s="67" t="s">
        <v>197</v>
      </c>
      <c r="D182" s="71">
        <v>2652926.42</v>
      </c>
      <c r="E182" s="29"/>
      <c r="F182" s="41"/>
      <c r="G182" s="20">
        <f t="shared" si="5"/>
        <v>2652926.42</v>
      </c>
      <c r="N182" s="21"/>
    </row>
    <row r="183" spans="1:14" ht="25.5">
      <c r="A183" s="26">
        <v>3</v>
      </c>
      <c r="B183" s="16">
        <v>43</v>
      </c>
      <c r="C183" s="86" t="s">
        <v>58</v>
      </c>
      <c r="D183" s="102">
        <f>D184</f>
        <v>0</v>
      </c>
      <c r="E183" s="20">
        <f>E184</f>
        <v>0</v>
      </c>
      <c r="F183" s="30">
        <f>F184</f>
        <v>2134508</v>
      </c>
      <c r="G183" s="20">
        <f t="shared" si="5"/>
        <v>2134508</v>
      </c>
      <c r="N183" s="42"/>
    </row>
    <row r="184" spans="1:14" ht="12.75">
      <c r="A184" s="26"/>
      <c r="B184" s="16">
        <v>431</v>
      </c>
      <c r="C184" s="86" t="s">
        <v>84</v>
      </c>
      <c r="D184" s="103">
        <f>SUM(D185:D186)</f>
        <v>0</v>
      </c>
      <c r="E184" s="103">
        <f>SUM(E185:E186)</f>
        <v>0</v>
      </c>
      <c r="F184" s="102">
        <f>SUM(F185:F186)</f>
        <v>2134508</v>
      </c>
      <c r="G184" s="20">
        <f t="shared" si="5"/>
        <v>2134508</v>
      </c>
      <c r="N184" s="42"/>
    </row>
    <row r="185" spans="1:14" ht="12.75">
      <c r="A185" s="26"/>
      <c r="B185" s="38">
        <v>431111</v>
      </c>
      <c r="C185" s="68" t="s">
        <v>80</v>
      </c>
      <c r="D185" s="91"/>
      <c r="E185" s="29"/>
      <c r="F185" s="82"/>
      <c r="G185" s="20">
        <f t="shared" si="5"/>
        <v>0</v>
      </c>
      <c r="N185" s="42"/>
    </row>
    <row r="186" spans="1:7" s="42" customFormat="1" ht="12.75">
      <c r="A186" s="37"/>
      <c r="B186" s="38">
        <v>431211</v>
      </c>
      <c r="C186" s="68" t="s">
        <v>59</v>
      </c>
      <c r="D186" s="85"/>
      <c r="E186" s="40"/>
      <c r="F186" s="82">
        <v>2134508</v>
      </c>
      <c r="G186" s="20">
        <f t="shared" si="5"/>
        <v>2134508</v>
      </c>
    </row>
    <row r="187" spans="1:14" s="21" customFormat="1" ht="15" customHeight="1">
      <c r="A187" s="15">
        <v>4</v>
      </c>
      <c r="B187" s="16">
        <v>44</v>
      </c>
      <c r="C187" s="64" t="s">
        <v>167</v>
      </c>
      <c r="D187" s="102">
        <f>D190</f>
        <v>442604.32</v>
      </c>
      <c r="E187" s="65"/>
      <c r="F187" s="102">
        <f>F188+F190</f>
        <v>29340.92</v>
      </c>
      <c r="G187" s="20">
        <f t="shared" si="5"/>
        <v>471945.24</v>
      </c>
      <c r="N187" s="42"/>
    </row>
    <row r="188" spans="1:14" s="21" customFormat="1" ht="15" customHeight="1">
      <c r="A188" s="15"/>
      <c r="B188" s="16">
        <v>441</v>
      </c>
      <c r="C188" s="104" t="s">
        <v>166</v>
      </c>
      <c r="D188" s="65"/>
      <c r="E188" s="65"/>
      <c r="F188" s="105">
        <f>SUM(F189)</f>
        <v>0</v>
      </c>
      <c r="G188" s="20">
        <f t="shared" si="5"/>
        <v>0</v>
      </c>
      <c r="N188" s="42"/>
    </row>
    <row r="189" spans="1:7" s="21" customFormat="1" ht="15" customHeight="1">
      <c r="A189" s="15"/>
      <c r="B189" s="48">
        <v>441252</v>
      </c>
      <c r="C189" s="101" t="s">
        <v>180</v>
      </c>
      <c r="D189" s="65"/>
      <c r="E189" s="65"/>
      <c r="F189" s="74"/>
      <c r="G189" s="20">
        <f t="shared" si="5"/>
        <v>0</v>
      </c>
    </row>
    <row r="190" spans="1:14" ht="15" customHeight="1">
      <c r="A190" s="26"/>
      <c r="B190" s="16">
        <v>444</v>
      </c>
      <c r="C190" s="86" t="s">
        <v>60</v>
      </c>
      <c r="D190" s="102">
        <f>SUM(D191:D191)</f>
        <v>442604.32</v>
      </c>
      <c r="E190" s="102"/>
      <c r="F190" s="102">
        <f>SUM(F191:F191)</f>
        <v>29340.92</v>
      </c>
      <c r="G190" s="20">
        <f t="shared" si="5"/>
        <v>471945.24</v>
      </c>
      <c r="N190" s="42"/>
    </row>
    <row r="191" spans="1:7" ht="15" customHeight="1">
      <c r="A191" s="26"/>
      <c r="B191" s="12">
        <v>444211</v>
      </c>
      <c r="C191" s="38" t="s">
        <v>134</v>
      </c>
      <c r="D191" s="77">
        <v>442604.32</v>
      </c>
      <c r="E191" s="29"/>
      <c r="F191" s="29">
        <v>29340.92</v>
      </c>
      <c r="G191" s="20">
        <f t="shared" si="5"/>
        <v>471945.24</v>
      </c>
    </row>
    <row r="192" spans="1:14" ht="15" customHeight="1">
      <c r="A192" s="26">
        <v>5</v>
      </c>
      <c r="B192" s="106">
        <v>46</v>
      </c>
      <c r="C192" s="64" t="s">
        <v>147</v>
      </c>
      <c r="D192" s="107">
        <f>D193</f>
        <v>0</v>
      </c>
      <c r="E192" s="107">
        <f>E193</f>
        <v>0</v>
      </c>
      <c r="F192" s="107">
        <f>F193</f>
        <v>0</v>
      </c>
      <c r="G192" s="20">
        <f t="shared" si="5"/>
        <v>0</v>
      </c>
      <c r="N192" s="21"/>
    </row>
    <row r="193" spans="1:14" ht="15" customHeight="1">
      <c r="A193" s="26"/>
      <c r="B193" s="93">
        <v>465112</v>
      </c>
      <c r="C193" s="68" t="s">
        <v>196</v>
      </c>
      <c r="D193" s="33"/>
      <c r="E193" s="65"/>
      <c r="F193" s="65"/>
      <c r="G193" s="20">
        <f t="shared" si="5"/>
        <v>0</v>
      </c>
      <c r="N193" s="4"/>
    </row>
    <row r="194" spans="1:14" s="21" customFormat="1" ht="15" customHeight="1">
      <c r="A194" s="15">
        <v>6</v>
      </c>
      <c r="B194" s="16">
        <v>48</v>
      </c>
      <c r="C194" s="16" t="s">
        <v>16</v>
      </c>
      <c r="D194" s="84">
        <f>D195+D202</f>
        <v>174571</v>
      </c>
      <c r="E194" s="20">
        <f>E195+E202</f>
        <v>0</v>
      </c>
      <c r="F194" s="65">
        <f>F195+F202</f>
        <v>3388063.34</v>
      </c>
      <c r="G194" s="20">
        <f t="shared" si="5"/>
        <v>3562634.34</v>
      </c>
      <c r="N194" s="4"/>
    </row>
    <row r="195" spans="1:7" s="21" customFormat="1" ht="15" customHeight="1">
      <c r="A195" s="15"/>
      <c r="B195" s="16">
        <v>482</v>
      </c>
      <c r="C195" s="16" t="s">
        <v>61</v>
      </c>
      <c r="D195" s="102">
        <f>SUM(D196:D201)</f>
        <v>174571</v>
      </c>
      <c r="E195" s="20"/>
      <c r="F195" s="20">
        <f>SUM(F196:F201)</f>
        <v>124922</v>
      </c>
      <c r="G195" s="20">
        <f t="shared" si="5"/>
        <v>299493</v>
      </c>
    </row>
    <row r="196" spans="1:7" s="42" customFormat="1" ht="12.75">
      <c r="A196" s="37"/>
      <c r="B196" s="38">
        <v>482131</v>
      </c>
      <c r="C196" s="92" t="s">
        <v>62</v>
      </c>
      <c r="D196" s="71">
        <v>174571</v>
      </c>
      <c r="E196" s="40"/>
      <c r="F196" s="40"/>
      <c r="G196" s="20">
        <f t="shared" si="5"/>
        <v>174571</v>
      </c>
    </row>
    <row r="197" spans="1:7" s="42" customFormat="1" ht="12.75">
      <c r="A197" s="37"/>
      <c r="B197" s="38">
        <v>482191</v>
      </c>
      <c r="C197" s="92" t="s">
        <v>149</v>
      </c>
      <c r="D197" s="108"/>
      <c r="E197" s="40"/>
      <c r="F197" s="41"/>
      <c r="G197" s="20">
        <f t="shared" si="5"/>
        <v>0</v>
      </c>
    </row>
    <row r="198" spans="1:7" s="42" customFormat="1" ht="12.75">
      <c r="A198" s="37"/>
      <c r="B198" s="38">
        <v>482211</v>
      </c>
      <c r="C198" s="38" t="s">
        <v>63</v>
      </c>
      <c r="D198" s="85"/>
      <c r="E198" s="40"/>
      <c r="F198" s="40"/>
      <c r="G198" s="20">
        <f t="shared" si="5"/>
        <v>0</v>
      </c>
    </row>
    <row r="199" spans="1:7" s="42" customFormat="1" ht="12.75">
      <c r="A199" s="37"/>
      <c r="B199" s="92">
        <v>482231</v>
      </c>
      <c r="C199" s="92" t="s">
        <v>182</v>
      </c>
      <c r="D199" s="108"/>
      <c r="E199" s="40"/>
      <c r="F199" s="41"/>
      <c r="G199" s="20">
        <f t="shared" si="5"/>
        <v>0</v>
      </c>
    </row>
    <row r="200" spans="1:7" s="42" customFormat="1" ht="12.75">
      <c r="A200" s="37"/>
      <c r="B200" s="38">
        <v>482251</v>
      </c>
      <c r="C200" s="38" t="s">
        <v>64</v>
      </c>
      <c r="D200" s="71"/>
      <c r="E200" s="40"/>
      <c r="F200" s="41">
        <v>104502</v>
      </c>
      <c r="G200" s="20">
        <f t="shared" si="5"/>
        <v>104502</v>
      </c>
    </row>
    <row r="201" spans="1:7" s="42" customFormat="1" ht="12.75">
      <c r="A201" s="37"/>
      <c r="B201" s="38">
        <v>482300</v>
      </c>
      <c r="C201" s="67" t="s">
        <v>215</v>
      </c>
      <c r="D201" s="70"/>
      <c r="E201" s="40"/>
      <c r="F201" s="41">
        <v>20420</v>
      </c>
      <c r="G201" s="20">
        <f t="shared" si="5"/>
        <v>20420</v>
      </c>
    </row>
    <row r="202" spans="1:14" s="21" customFormat="1" ht="12.75">
      <c r="A202" s="15"/>
      <c r="B202" s="16">
        <v>483</v>
      </c>
      <c r="C202" s="16" t="s">
        <v>65</v>
      </c>
      <c r="D202" s="84">
        <f>SUM(D203:D203)</f>
        <v>0</v>
      </c>
      <c r="E202" s="65"/>
      <c r="F202" s="62">
        <f>SUM(F203:F203)</f>
        <v>3263141.34</v>
      </c>
      <c r="G202" s="20">
        <f t="shared" si="5"/>
        <v>3263141.34</v>
      </c>
      <c r="N202" s="42"/>
    </row>
    <row r="203" spans="1:7" s="42" customFormat="1" ht="12.75">
      <c r="A203" s="37"/>
      <c r="B203" s="38">
        <v>483111</v>
      </c>
      <c r="C203" s="67" t="s">
        <v>79</v>
      </c>
      <c r="D203" s="85"/>
      <c r="E203" s="40"/>
      <c r="F203" s="41">
        <v>3263141.34</v>
      </c>
      <c r="G203" s="20">
        <f t="shared" si="5"/>
        <v>3263141.34</v>
      </c>
    </row>
    <row r="204" spans="1:14" ht="12.75">
      <c r="A204" s="22"/>
      <c r="B204" s="12"/>
      <c r="C204" s="88" t="s">
        <v>17</v>
      </c>
      <c r="D204" s="109">
        <f>D52+D71+D183+D187+D194+D192</f>
        <v>4704082780.819999</v>
      </c>
      <c r="E204" s="109">
        <f>E52+E71+E183+E187+E194+E192</f>
        <v>9110937.16</v>
      </c>
      <c r="F204" s="109">
        <f>F52+F71+F183+F187+F194+F192</f>
        <v>76040373.87</v>
      </c>
      <c r="G204" s="20">
        <f t="shared" si="5"/>
        <v>4789234091.849998</v>
      </c>
      <c r="H204" s="56"/>
      <c r="I204" s="55"/>
      <c r="N204" s="42"/>
    </row>
    <row r="205" spans="1:14" s="21" customFormat="1" ht="25.5">
      <c r="A205" s="15"/>
      <c r="B205" s="16">
        <v>51</v>
      </c>
      <c r="C205" s="64" t="s">
        <v>18</v>
      </c>
      <c r="D205" s="65"/>
      <c r="E205" s="20">
        <f>E208+E221+E206+E207</f>
        <v>73366777.86</v>
      </c>
      <c r="F205" s="20">
        <f>F208+F221+F206</f>
        <v>16503245.47</v>
      </c>
      <c r="G205" s="20">
        <f t="shared" si="5"/>
        <v>89870023.33</v>
      </c>
      <c r="N205" s="42"/>
    </row>
    <row r="206" spans="1:14" s="4" customFormat="1" ht="25.5">
      <c r="A206" s="66"/>
      <c r="B206" s="67">
        <v>511322</v>
      </c>
      <c r="C206" s="68" t="s">
        <v>189</v>
      </c>
      <c r="D206" s="69"/>
      <c r="E206" s="41"/>
      <c r="F206" s="41"/>
      <c r="G206" s="20">
        <f t="shared" si="5"/>
        <v>0</v>
      </c>
      <c r="N206" s="42"/>
    </row>
    <row r="207" spans="1:14" s="4" customFormat="1" ht="25.5">
      <c r="A207" s="66"/>
      <c r="B207" s="67">
        <v>511222</v>
      </c>
      <c r="C207" s="68" t="s">
        <v>181</v>
      </c>
      <c r="D207" s="69"/>
      <c r="E207" s="82"/>
      <c r="F207" s="82"/>
      <c r="G207" s="20">
        <f t="shared" si="5"/>
        <v>0</v>
      </c>
      <c r="N207" s="42"/>
    </row>
    <row r="208" spans="1:7" s="21" customFormat="1" ht="12.75">
      <c r="A208" s="15"/>
      <c r="B208" s="16">
        <v>512</v>
      </c>
      <c r="C208" s="64" t="s">
        <v>66</v>
      </c>
      <c r="D208" s="110"/>
      <c r="E208" s="20">
        <f>SUM(E209:E220)</f>
        <v>68167177.86</v>
      </c>
      <c r="F208" s="20">
        <f>SUM(F209:F220)</f>
        <v>16347845.47</v>
      </c>
      <c r="G208" s="20">
        <f t="shared" si="5"/>
        <v>84515023.33</v>
      </c>
    </row>
    <row r="209" spans="1:7" s="42" customFormat="1" ht="12.75">
      <c r="A209" s="37"/>
      <c r="B209" s="38">
        <v>512211</v>
      </c>
      <c r="C209" s="111" t="s">
        <v>67</v>
      </c>
      <c r="D209" s="85"/>
      <c r="E209" s="40"/>
      <c r="F209" s="41">
        <v>1365402</v>
      </c>
      <c r="G209" s="20">
        <f t="shared" si="5"/>
        <v>1365402</v>
      </c>
    </row>
    <row r="210" spans="1:7" s="42" customFormat="1" ht="12.75">
      <c r="A210" s="37"/>
      <c r="B210" s="92">
        <v>512212</v>
      </c>
      <c r="C210" s="94" t="s">
        <v>168</v>
      </c>
      <c r="D210" s="85"/>
      <c r="E210" s="40"/>
      <c r="F210" s="41">
        <v>975837.27</v>
      </c>
      <c r="G210" s="20">
        <f t="shared" si="5"/>
        <v>975837.27</v>
      </c>
    </row>
    <row r="211" spans="1:7" s="42" customFormat="1" ht="12.75">
      <c r="A211" s="37"/>
      <c r="B211" s="38">
        <v>512213</v>
      </c>
      <c r="C211" s="68" t="s">
        <v>138</v>
      </c>
      <c r="D211" s="85"/>
      <c r="E211" s="40"/>
      <c r="F211" s="82">
        <v>15399</v>
      </c>
      <c r="G211" s="20">
        <f t="shared" si="5"/>
        <v>15399</v>
      </c>
    </row>
    <row r="212" spans="1:14" s="42" customFormat="1" ht="12.75">
      <c r="A212" s="37"/>
      <c r="B212" s="38">
        <v>512221</v>
      </c>
      <c r="C212" s="111" t="s">
        <v>68</v>
      </c>
      <c r="D212" s="85"/>
      <c r="E212" s="40"/>
      <c r="F212" s="82">
        <v>200894.2</v>
      </c>
      <c r="G212" s="20">
        <f aca="true" t="shared" si="6" ref="G212:G226">D212+E212+F212</f>
        <v>200894.2</v>
      </c>
      <c r="N212" s="1"/>
    </row>
    <row r="213" spans="1:14" s="42" customFormat="1" ht="12.75">
      <c r="A213" s="37"/>
      <c r="B213" s="38">
        <v>512222</v>
      </c>
      <c r="C213" s="111" t="s">
        <v>69</v>
      </c>
      <c r="D213" s="85"/>
      <c r="E213" s="40"/>
      <c r="F213" s="41">
        <v>978600</v>
      </c>
      <c r="G213" s="20">
        <f t="shared" si="6"/>
        <v>978600</v>
      </c>
      <c r="N213" s="1"/>
    </row>
    <row r="214" spans="1:14" s="42" customFormat="1" ht="12.75">
      <c r="A214" s="37"/>
      <c r="B214" s="38">
        <v>512223</v>
      </c>
      <c r="C214" s="111" t="s">
        <v>70</v>
      </c>
      <c r="D214" s="85"/>
      <c r="E214" s="40"/>
      <c r="F214" s="82"/>
      <c r="G214" s="20">
        <f t="shared" si="6"/>
        <v>0</v>
      </c>
      <c r="N214" s="1"/>
    </row>
    <row r="215" spans="1:14" s="42" customFormat="1" ht="12.75">
      <c r="A215" s="37"/>
      <c r="B215" s="38">
        <v>512232</v>
      </c>
      <c r="C215" s="94" t="s">
        <v>170</v>
      </c>
      <c r="D215" s="85"/>
      <c r="E215" s="40"/>
      <c r="F215" s="41">
        <v>48582</v>
      </c>
      <c r="G215" s="20">
        <f t="shared" si="6"/>
        <v>48582</v>
      </c>
      <c r="N215" s="1"/>
    </row>
    <row r="216" spans="1:14" s="42" customFormat="1" ht="12.75">
      <c r="A216" s="37"/>
      <c r="B216" s="38">
        <v>512241</v>
      </c>
      <c r="C216" s="94" t="s">
        <v>139</v>
      </c>
      <c r="D216" s="85"/>
      <c r="E216" s="41"/>
      <c r="F216" s="41">
        <v>599650</v>
      </c>
      <c r="G216" s="20">
        <f t="shared" si="6"/>
        <v>599650</v>
      </c>
      <c r="N216" s="1"/>
    </row>
    <row r="217" spans="1:14" s="42" customFormat="1" ht="12.75">
      <c r="A217" s="37"/>
      <c r="B217" s="38">
        <v>512251</v>
      </c>
      <c r="C217" s="94" t="s">
        <v>71</v>
      </c>
      <c r="D217" s="85"/>
      <c r="E217" s="40"/>
      <c r="F217" s="41">
        <v>509281</v>
      </c>
      <c r="G217" s="20">
        <f t="shared" si="6"/>
        <v>509281</v>
      </c>
      <c r="N217" s="1"/>
    </row>
    <row r="218" spans="1:14" s="42" customFormat="1" ht="12.75">
      <c r="A218" s="37"/>
      <c r="B218" s="92">
        <v>512511</v>
      </c>
      <c r="C218" s="68" t="s">
        <v>72</v>
      </c>
      <c r="D218" s="70"/>
      <c r="E218" s="41">
        <f>45186457.86+22980720</f>
        <v>68167177.86</v>
      </c>
      <c r="F218" s="41">
        <f>7813703.2+3840496.8</f>
        <v>11654200</v>
      </c>
      <c r="G218" s="20">
        <f t="shared" si="6"/>
        <v>79821377.86</v>
      </c>
      <c r="N218" s="1"/>
    </row>
    <row r="219" spans="1:14" s="42" customFormat="1" ht="12.75">
      <c r="A219" s="37"/>
      <c r="B219" s="38">
        <v>512521</v>
      </c>
      <c r="C219" s="94" t="s">
        <v>73</v>
      </c>
      <c r="D219" s="85"/>
      <c r="E219" s="40"/>
      <c r="F219" s="41"/>
      <c r="G219" s="20">
        <f t="shared" si="6"/>
        <v>0</v>
      </c>
      <c r="N219" s="1"/>
    </row>
    <row r="220" spans="1:14" s="42" customFormat="1" ht="12.75">
      <c r="A220" s="37"/>
      <c r="B220" s="92">
        <v>512811</v>
      </c>
      <c r="C220" s="94" t="s">
        <v>192</v>
      </c>
      <c r="D220" s="85"/>
      <c r="E220" s="112"/>
      <c r="F220" s="41"/>
      <c r="G220" s="20">
        <f t="shared" si="6"/>
        <v>0</v>
      </c>
      <c r="N220" s="1"/>
    </row>
    <row r="221" spans="1:14" s="21" customFormat="1" ht="12.75">
      <c r="A221" s="15"/>
      <c r="B221" s="16">
        <v>515</v>
      </c>
      <c r="C221" s="64" t="s">
        <v>74</v>
      </c>
      <c r="D221" s="65"/>
      <c r="E221" s="20">
        <f>SUM(E222)</f>
        <v>5199600</v>
      </c>
      <c r="F221" s="20">
        <f>F222+F223+F224</f>
        <v>155400</v>
      </c>
      <c r="G221" s="20">
        <f t="shared" si="6"/>
        <v>5355000</v>
      </c>
      <c r="N221" s="1"/>
    </row>
    <row r="222" spans="1:14" s="42" customFormat="1" ht="12.75">
      <c r="A222" s="37"/>
      <c r="B222" s="38">
        <v>515111</v>
      </c>
      <c r="C222" s="111" t="s">
        <v>75</v>
      </c>
      <c r="D222" s="85"/>
      <c r="E222" s="41">
        <f>3639720+1559880</f>
        <v>5199600</v>
      </c>
      <c r="F222" s="41">
        <v>155400</v>
      </c>
      <c r="G222" s="20">
        <f t="shared" si="6"/>
        <v>5355000</v>
      </c>
      <c r="N222" s="1"/>
    </row>
    <row r="223" spans="1:14" s="42" customFormat="1" ht="12.75">
      <c r="A223" s="37"/>
      <c r="B223" s="92">
        <v>515123</v>
      </c>
      <c r="C223" s="94" t="s">
        <v>184</v>
      </c>
      <c r="D223" s="85"/>
      <c r="E223" s="40"/>
      <c r="F223" s="41"/>
      <c r="G223" s="20">
        <f t="shared" si="6"/>
        <v>0</v>
      </c>
      <c r="N223" s="1"/>
    </row>
    <row r="224" spans="1:14" s="42" customFormat="1" ht="12.75">
      <c r="A224" s="37"/>
      <c r="B224" s="38">
        <v>515195</v>
      </c>
      <c r="C224" s="68" t="s">
        <v>140</v>
      </c>
      <c r="D224" s="85"/>
      <c r="E224" s="40"/>
      <c r="F224" s="40"/>
      <c r="G224" s="20">
        <f t="shared" si="6"/>
        <v>0</v>
      </c>
      <c r="N224" s="1"/>
    </row>
    <row r="225" spans="1:8" ht="25.5" customHeight="1">
      <c r="A225" s="22"/>
      <c r="B225" s="12"/>
      <c r="C225" s="99" t="s">
        <v>21</v>
      </c>
      <c r="D225" s="109">
        <f>D204+D205</f>
        <v>4704082780.819999</v>
      </c>
      <c r="E225" s="113">
        <f>E204+E205</f>
        <v>82477715.02</v>
      </c>
      <c r="F225" s="113">
        <f>F204+F205</f>
        <v>92543619.34</v>
      </c>
      <c r="G225" s="20">
        <f t="shared" si="6"/>
        <v>4879104115.179999</v>
      </c>
      <c r="H225" s="56"/>
    </row>
    <row r="226" spans="1:7" ht="25.5">
      <c r="A226" s="22"/>
      <c r="B226" s="12"/>
      <c r="C226" s="99" t="s">
        <v>83</v>
      </c>
      <c r="D226" s="114">
        <f>D42</f>
        <v>4704082780.77</v>
      </c>
      <c r="E226" s="113">
        <f>E42</f>
        <v>82477714.77</v>
      </c>
      <c r="F226" s="115">
        <f>F42</f>
        <v>92543619.08</v>
      </c>
      <c r="G226" s="20">
        <f t="shared" si="6"/>
        <v>4879104114.620001</v>
      </c>
    </row>
    <row r="227" spans="1:7" ht="13.5" customHeight="1">
      <c r="A227" s="22"/>
      <c r="B227" s="12"/>
      <c r="C227" s="88" t="s">
        <v>19</v>
      </c>
      <c r="D227" s="87">
        <f>D225-D226</f>
        <v>0.04999828338623047</v>
      </c>
      <c r="E227" s="87">
        <f>E225-E226</f>
        <v>0.25</v>
      </c>
      <c r="F227" s="87">
        <f>F225-F226</f>
        <v>0.26000000536441803</v>
      </c>
      <c r="G227" s="87">
        <v>0</v>
      </c>
    </row>
    <row r="228" spans="1:7" ht="13.5" customHeight="1">
      <c r="A228" s="22"/>
      <c r="B228" s="12"/>
      <c r="C228" s="88" t="s">
        <v>20</v>
      </c>
      <c r="D228" s="87"/>
      <c r="E228" s="87"/>
      <c r="F228" s="87"/>
      <c r="G228" s="12"/>
    </row>
    <row r="229" ht="13.5" customHeight="1"/>
    <row r="230" ht="13.5" customHeight="1"/>
    <row r="231" spans="2:7" ht="13.5" customHeight="1">
      <c r="B231" s="125" t="s">
        <v>154</v>
      </c>
      <c r="C231" s="125"/>
      <c r="D231" s="124" t="s">
        <v>193</v>
      </c>
      <c r="E231" s="124"/>
      <c r="F231" s="124"/>
      <c r="G231" s="124"/>
    </row>
    <row r="232" spans="2:7" ht="13.5" customHeight="1">
      <c r="B232" s="125"/>
      <c r="C232" s="125"/>
      <c r="D232" s="124" t="s">
        <v>143</v>
      </c>
      <c r="E232" s="124"/>
      <c r="F232" s="124"/>
      <c r="G232" s="124"/>
    </row>
    <row r="233" ht="13.5" customHeight="1">
      <c r="D233" s="1"/>
    </row>
    <row r="234" spans="2:7" ht="13.5" customHeight="1">
      <c r="B234" s="120" t="s">
        <v>150</v>
      </c>
      <c r="D234" s="120"/>
      <c r="E234" s="1" t="s">
        <v>169</v>
      </c>
      <c r="F234" s="120"/>
      <c r="G234" s="120"/>
    </row>
    <row r="235" ht="13.5" customHeight="1"/>
    <row r="236" ht="13.5" customHeight="1"/>
    <row r="237" ht="13.5" customHeight="1">
      <c r="C237" s="55"/>
    </row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spans="3:4" ht="13.5" customHeight="1">
      <c r="C264" s="116"/>
      <c r="D264" s="117"/>
    </row>
    <row r="265" ht="13.5" customHeight="1">
      <c r="C265" s="56"/>
    </row>
    <row r="266" ht="13.5" customHeight="1">
      <c r="C266" s="56"/>
    </row>
    <row r="267" ht="13.5" customHeight="1">
      <c r="C267" s="56"/>
    </row>
    <row r="268" spans="3:4" ht="13.5" customHeight="1">
      <c r="C268" s="118"/>
      <c r="D268" s="117"/>
    </row>
    <row r="269" spans="3:4" ht="13.5" customHeight="1">
      <c r="C269" s="116"/>
      <c r="D269" s="117"/>
    </row>
    <row r="270" ht="13.5" customHeight="1">
      <c r="C270" s="56"/>
    </row>
    <row r="271" ht="13.5" customHeight="1">
      <c r="C271" s="56"/>
    </row>
    <row r="272" ht="13.5" customHeight="1">
      <c r="C272" s="56"/>
    </row>
    <row r="273" spans="3:4" ht="13.5" customHeight="1">
      <c r="C273" s="118"/>
      <c r="D273" s="117"/>
    </row>
    <row r="274" ht="13.5" customHeight="1">
      <c r="C274" s="56"/>
    </row>
    <row r="275" spans="3:4" ht="13.5" customHeight="1">
      <c r="C275" s="118"/>
      <c r="D275" s="117"/>
    </row>
    <row r="276" ht="13.5" customHeight="1">
      <c r="C276" s="56"/>
    </row>
    <row r="277" spans="3:6" ht="13.5" customHeight="1">
      <c r="C277" s="56"/>
      <c r="F277" s="56"/>
    </row>
    <row r="278" ht="13.5" customHeight="1">
      <c r="C278" s="56"/>
    </row>
    <row r="279" ht="13.5" customHeight="1">
      <c r="B279" s="56"/>
    </row>
    <row r="280" ht="13.5" customHeight="1">
      <c r="B280" s="56"/>
    </row>
    <row r="281" spans="2:7" ht="13.5" customHeight="1">
      <c r="B281" s="56"/>
      <c r="C281" s="118"/>
      <c r="D281" s="117"/>
      <c r="E281" s="119"/>
      <c r="F281" s="119"/>
      <c r="G281" s="116"/>
    </row>
    <row r="282" spans="2:7" ht="13.5" customHeight="1">
      <c r="B282" s="56"/>
      <c r="C282" s="56"/>
      <c r="E282" s="119"/>
      <c r="F282" s="119"/>
      <c r="G282" s="116"/>
    </row>
    <row r="283" spans="2:7" ht="13.5" customHeight="1">
      <c r="B283" s="56"/>
      <c r="C283" s="56"/>
      <c r="E283" s="119"/>
      <c r="F283" s="119"/>
      <c r="G283" s="116"/>
    </row>
    <row r="284" spans="2:7" ht="13.5" customHeight="1">
      <c r="B284" s="56"/>
      <c r="C284" s="56"/>
      <c r="E284" s="119"/>
      <c r="F284" s="119"/>
      <c r="G284" s="116"/>
    </row>
    <row r="285" spans="2:6" ht="13.5" customHeight="1">
      <c r="B285" s="56"/>
      <c r="C285" s="56"/>
      <c r="E285" s="55"/>
      <c r="F285" s="55"/>
    </row>
    <row r="286" spans="2:6" ht="13.5" customHeight="1">
      <c r="B286" s="56"/>
      <c r="C286" s="56"/>
      <c r="E286" s="55"/>
      <c r="F286" s="55"/>
    </row>
    <row r="287" spans="2:6" ht="13.5" customHeight="1">
      <c r="B287" s="56"/>
      <c r="C287" s="56"/>
      <c r="E287" s="55"/>
      <c r="F287" s="55"/>
    </row>
    <row r="288" spans="2:6" ht="12.75">
      <c r="B288" s="56"/>
      <c r="C288" s="56"/>
      <c r="E288" s="55"/>
      <c r="F288" s="55"/>
    </row>
    <row r="289" spans="2:6" ht="12.75">
      <c r="B289" s="56"/>
      <c r="C289" s="56"/>
      <c r="E289" s="55"/>
      <c r="F289" s="55"/>
    </row>
    <row r="290" spans="2:6" ht="12.75">
      <c r="B290" s="56"/>
      <c r="C290" s="56"/>
      <c r="E290" s="55"/>
      <c r="F290" s="55"/>
    </row>
    <row r="291" spans="3:6" ht="12.75">
      <c r="C291" s="56"/>
      <c r="E291" s="55"/>
      <c r="F291" s="55"/>
    </row>
    <row r="292" spans="3:6" ht="12.75">
      <c r="C292" s="56"/>
      <c r="E292" s="55"/>
      <c r="F292" s="55"/>
    </row>
    <row r="293" spans="3:6" ht="12.75">
      <c r="C293" s="56"/>
      <c r="E293" s="55"/>
      <c r="F293" s="55"/>
    </row>
    <row r="294" spans="3:6" ht="12.75">
      <c r="C294" s="56"/>
      <c r="E294" s="55"/>
      <c r="F294" s="55"/>
    </row>
    <row r="295" ht="12.75">
      <c r="C295" s="56"/>
    </row>
    <row r="296" ht="12.75">
      <c r="C296" s="56"/>
    </row>
    <row r="297" ht="12.75">
      <c r="C297" s="56"/>
    </row>
    <row r="298" ht="12.75">
      <c r="C298" s="56"/>
    </row>
    <row r="299" ht="12.75">
      <c r="C299" s="56"/>
    </row>
    <row r="300" spans="3:4" ht="12.75">
      <c r="C300" s="118"/>
      <c r="D300" s="117"/>
    </row>
    <row r="301" ht="12.75">
      <c r="C301" s="56"/>
    </row>
    <row r="302" spans="3:4" ht="12.75">
      <c r="C302" s="118"/>
      <c r="D302" s="117"/>
    </row>
    <row r="303" ht="12.75">
      <c r="C303" s="56"/>
    </row>
    <row r="304" spans="3:4" ht="12.75">
      <c r="C304" s="118"/>
      <c r="D304" s="117"/>
    </row>
    <row r="305" ht="12.75">
      <c r="C305" s="56"/>
    </row>
    <row r="306" ht="12.75">
      <c r="C306" s="56"/>
    </row>
    <row r="307" ht="12.75">
      <c r="C307" s="56"/>
    </row>
    <row r="308" ht="12.75">
      <c r="C308" s="56"/>
    </row>
  </sheetData>
  <sheetProtection/>
  <mergeCells count="12">
    <mergeCell ref="A5:G5"/>
    <mergeCell ref="A9:A10"/>
    <mergeCell ref="B9:B10"/>
    <mergeCell ref="C9:C10"/>
    <mergeCell ref="A49:A50"/>
    <mergeCell ref="B49:B50"/>
    <mergeCell ref="D49:G49"/>
    <mergeCell ref="D9:G9"/>
    <mergeCell ref="C49:C50"/>
    <mergeCell ref="D231:G231"/>
    <mergeCell ref="D232:G232"/>
    <mergeCell ref="B231:C232"/>
  </mergeCells>
  <printOptions/>
  <pageMargins left="0.1968503937007874" right="0.1968503937007874" top="0.7086614173228347" bottom="0.7086614173228347" header="0.5118110236220472" footer="0.5118110236220472"/>
  <pageSetup horizontalDpi="600" verticalDpi="600" orientation="portrait" scale="89" r:id="rId1"/>
  <rowBreaks count="4" manualBreakCount="4">
    <brk id="47" max="6" man="1"/>
    <brk id="99" max="6" man="1"/>
    <brk id="146" max="6" man="1"/>
    <brk id="2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 Mihajlovic</dc:creator>
  <cp:keywords/>
  <dc:description/>
  <cp:lastModifiedBy>Komarčević Marija</cp:lastModifiedBy>
  <cp:lastPrinted>2024-02-28T18:45:05Z</cp:lastPrinted>
  <dcterms:created xsi:type="dcterms:W3CDTF">1996-10-14T23:33:28Z</dcterms:created>
  <dcterms:modified xsi:type="dcterms:W3CDTF">2024-04-15T06:06:57Z</dcterms:modified>
  <cp:category/>
  <cp:version/>
  <cp:contentType/>
  <cp:contentStatus/>
</cp:coreProperties>
</file>